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4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  <Override PartName="/xl/embeddings/oleObject_7_3.bin" ContentType="application/vnd.openxmlformats-officedocument.oleObject"/>
  <Override PartName="/xl/embeddings/oleObject_7_4.bin" ContentType="application/vnd.openxmlformats-officedocument.oleObject"/>
  <Override PartName="/xl/embeddings/oleObject_7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tabRatio="878" firstSheet="22" activeTab="31"/>
  </bookViews>
  <sheets>
    <sheet name="Анкета" sheetId="1" r:id="rId1"/>
    <sheet name="Перечень материалов" sheetId="2" r:id="rId2"/>
    <sheet name="Анкета котельной" sheetId="3" r:id="rId3"/>
    <sheet name="Характеристика тепловых сетей" sheetId="4" r:id="rId4"/>
    <sheet name="Реестр договоров" sheetId="5" r:id="rId5"/>
    <sheet name="Факт инвестпрограммы 2022 года" sheetId="6" r:id="rId6"/>
    <sheet name="План инвестпрограммы  2024 года" sheetId="7" r:id="rId7"/>
    <sheet name="Пример расчёта теплопотребления" sheetId="8" r:id="rId8"/>
    <sheet name="Расчёт нагрузки" sheetId="9" r:id="rId9"/>
    <sheet name="Тепловой баланс помесячно насел" sheetId="10" r:id="rId10"/>
    <sheet name="Тепловой баланс помесячно" sheetId="11" r:id="rId11"/>
    <sheet name="Полезный отпуск" sheetId="12" r:id="rId12"/>
    <sheet name="1.9.2" sheetId="13" r:id="rId13"/>
    <sheet name="Расчет цены газа" sheetId="14" r:id="rId14"/>
    <sheet name="Топливо" sheetId="15" r:id="rId15"/>
    <sheet name="Эл. эн." sheetId="16" r:id="rId16"/>
    <sheet name="Затраты на услуги водоснабжения" sheetId="17" r:id="rId17"/>
    <sheet name="Покупная ТЭ" sheetId="18" r:id="rId18"/>
    <sheet name="Покупн.теплоносит" sheetId="19" r:id="rId19"/>
    <sheet name="работы и услуги" sheetId="20" r:id="rId20"/>
    <sheet name="расходы на сырье и материалы" sheetId="21" r:id="rId21"/>
    <sheet name="прочие и внереализационные " sheetId="22" r:id="rId22"/>
    <sheet name="ФОТ и страховые взносы" sheetId="23" r:id="rId23"/>
    <sheet name="Пример расчета ФОТ" sheetId="24" r:id="rId24"/>
    <sheet name="Амортизация" sheetId="25" r:id="rId25"/>
    <sheet name="Амортизация ОС цел. бюджет.ф" sheetId="26" r:id="rId26"/>
    <sheet name="Безнадеж.ко взысканию задолжен." sheetId="27" r:id="rId27"/>
    <sheet name="Резерв по сомнительным долгам" sheetId="28" r:id="rId28"/>
    <sheet name="ЭС_НД" sheetId="29" r:id="rId29"/>
    <sheet name="Прибыль" sheetId="30" r:id="rId30"/>
    <sheet name="СВОД" sheetId="31" r:id="rId31"/>
    <sheet name="ГВС" sheetId="32" r:id="rId32"/>
  </sheets>
  <externalReferences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xlfn.SUMIFS" hidden="1">#NAME?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 localSheetId="18">#REF!</definedName>
    <definedName name="cntNumber" localSheetId="19">#REF!</definedName>
    <definedName name="cntNumber" localSheetId="9">#REF!</definedName>
    <definedName name="cntNumber" localSheetId="15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 localSheetId="18">#REF!</definedName>
    <definedName name="cntPayerCountCor" localSheetId="19">#REF!</definedName>
    <definedName name="cntPayerCountCor" localSheetId="9">#REF!</definedName>
    <definedName name="cntPayerCountCor" localSheetId="15">#REF!</definedName>
    <definedName name="cntPayerCountCor">#REF!</definedName>
    <definedName name="cntPriceC">#REF!</definedName>
    <definedName name="cntPriceR">#REF!</definedName>
    <definedName name="cntQnt" localSheetId="18">#REF!</definedName>
    <definedName name="cntQnt" localSheetId="19">#REF!</definedName>
    <definedName name="cntQnt" localSheetId="9">#REF!</definedName>
    <definedName name="cntQnt" localSheetId="15">#REF!</definedName>
    <definedName name="cntQnt">#REF!</definedName>
    <definedName name="cntSumC">#REF!</definedName>
    <definedName name="cntSumR">#REF!</definedName>
    <definedName name="cntSuppAddr1">#REF!</definedName>
    <definedName name="cntSuppAddr2" localSheetId="18">#REF!</definedName>
    <definedName name="cntSuppAddr2" localSheetId="19">#REF!</definedName>
    <definedName name="cntSuppAddr2" localSheetId="9">#REF!</definedName>
    <definedName name="cntSuppAddr2" localSheetId="15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 localSheetId="18">#REF!</definedName>
    <definedName name="cntSuppMFO1" localSheetId="19">#REF!</definedName>
    <definedName name="cntSuppMFO1" localSheetId="9">#REF!</definedName>
    <definedName name="cntSuppMFO1" localSheetId="15">#REF!</definedName>
    <definedName name="cntSuppMFO1">#REF!</definedName>
    <definedName name="cntSuppMFO2">#REF!</definedName>
    <definedName name="cntSuppTlf">#REF!</definedName>
    <definedName name="cntUnit" localSheetId="18">#REF!</definedName>
    <definedName name="cntUnit" localSheetId="19">#REF!</definedName>
    <definedName name="cntUnit" localSheetId="9">#REF!</definedName>
    <definedName name="cntUnit" localSheetId="15">#REF!</definedName>
    <definedName name="cntUnit">#REF!</definedName>
    <definedName name="cntYear">#REF!</definedName>
    <definedName name="dst100928" localSheetId="1">'Перечень материалов'!$B$22</definedName>
    <definedName name="dst100929" localSheetId="1">'Перечень материалов'!$B$23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egion_name">'[2]Титульный'!$G$10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_xlnm.Print_Titles" localSheetId="10">'Тепловой баланс помесячно'!$6:$7</definedName>
    <definedName name="_xlnm.Print_Titles" localSheetId="9">'Тепловой баланс помесячно насел'!$6:$7</definedName>
    <definedName name="_xlnm.Print_Area" localSheetId="12">'1.9.2'!$A$1:$J$24</definedName>
    <definedName name="_xlnm.Print_Area" localSheetId="24">'Амортизация'!$A$1:$I$33</definedName>
    <definedName name="_xlnm.Print_Area" localSheetId="25">'Амортизация ОС цел. бюджет.ф'!$A$1:$G$10</definedName>
    <definedName name="_xlnm.Print_Area" localSheetId="0">'Анкета'!$A$1:$F$55</definedName>
    <definedName name="_xlnm.Print_Area" localSheetId="2">'Анкета котельной'!$A$1:$S$47</definedName>
    <definedName name="_xlnm.Print_Area" localSheetId="26">'Безнадеж.ко взысканию задолжен.'!$A$1:$G$17</definedName>
    <definedName name="_xlnm.Print_Area" localSheetId="16">'Затраты на услуги водоснабжения'!$A$1:$P$30</definedName>
    <definedName name="_xlnm.Print_Area" localSheetId="1">'Перечень материалов'!$A$1:$F$37</definedName>
    <definedName name="_xlnm.Print_Area" localSheetId="6">'План инвестпрограммы  2024 года'!$A$1:$J$20</definedName>
    <definedName name="_xlnm.Print_Area" localSheetId="18">'Покупн.теплоносит'!$A$1:$J$27</definedName>
    <definedName name="_xlnm.Print_Area" localSheetId="17">'Покупная ТЭ'!$A$1:$J$27</definedName>
    <definedName name="_xlnm.Print_Area" localSheetId="11">'Полезный отпуск'!$A$1:$N$55</definedName>
    <definedName name="_xlnm.Print_Area" localSheetId="29">'Прибыль'!$A$1:$J$18</definedName>
    <definedName name="_xlnm.Print_Area" localSheetId="21">'прочие и внереализационные '!$A$1:$J$30</definedName>
    <definedName name="_xlnm.Print_Area" localSheetId="19">'работы и услуги'!$A$1:$J$27</definedName>
    <definedName name="_xlnm.Print_Area" localSheetId="20">'расходы на сырье и материалы'!$A$1:$J$29</definedName>
    <definedName name="_xlnm.Print_Area" localSheetId="8">'Расчёт нагрузки'!$A$1:$O$66</definedName>
    <definedName name="_xlnm.Print_Area" localSheetId="4">'Реестр договоров'!$A$1:$E$38</definedName>
    <definedName name="_xlnm.Print_Area" localSheetId="27">'Резерв по сомнительным долгам'!$A$1:$K$20</definedName>
    <definedName name="_xlnm.Print_Area" localSheetId="30">'СВОД'!$A$1:$J$72</definedName>
    <definedName name="_xlnm.Print_Area" localSheetId="10">'Тепловой баланс помесячно'!$A$1:$P$78</definedName>
    <definedName name="_xlnm.Print_Area" localSheetId="9">'Тепловой баланс помесячно насел'!$A$1:$P$31</definedName>
    <definedName name="_xlnm.Print_Area" localSheetId="14">'Топливо'!$A$1:$E$42</definedName>
    <definedName name="_xlnm.Print_Area" localSheetId="5">'Факт инвестпрограммы 2022 года'!$A$1:$J$14</definedName>
    <definedName name="_xlnm.Print_Area" localSheetId="22">'ФОТ и страховые взносы'!$A$1:$J$33</definedName>
    <definedName name="_xlnm.Print_Area" localSheetId="15">'Эл. эн.'!$A$1:$L$42</definedName>
    <definedName name="_xlnm.Print_Area" localSheetId="28">'ЭС_НД'!$A$1:$J$22</definedName>
    <definedName name="оооо" localSheetId="24">#REF!</definedName>
    <definedName name="оооо" localSheetId="2">#REF!</definedName>
    <definedName name="оооо" localSheetId="26">#REF!</definedName>
    <definedName name="оооо" localSheetId="31">#REF!</definedName>
    <definedName name="оооо" localSheetId="16">#REF!</definedName>
    <definedName name="оооо" localSheetId="1">#REF!</definedName>
    <definedName name="оооо" localSheetId="6">#REF!</definedName>
    <definedName name="оооо" localSheetId="18">#REF!</definedName>
    <definedName name="оооо" localSheetId="17">#REF!</definedName>
    <definedName name="оооо" localSheetId="11">#REF!</definedName>
    <definedName name="оооо" localSheetId="29">#REF!</definedName>
    <definedName name="оооо" localSheetId="19">#REF!</definedName>
    <definedName name="оооо" localSheetId="13">#REF!</definedName>
    <definedName name="оооо" localSheetId="27">#REF!</definedName>
    <definedName name="оооо" localSheetId="9">#REF!</definedName>
    <definedName name="оооо" localSheetId="14">#REF!</definedName>
    <definedName name="оооо" localSheetId="5">#REF!</definedName>
    <definedName name="оооо" localSheetId="22">#REF!</definedName>
    <definedName name="оооо" localSheetId="3">#REF!</definedName>
    <definedName name="оооо" localSheetId="15">#REF!</definedName>
    <definedName name="оооо" localSheetId="28">#REF!</definedName>
    <definedName name="оооо">#REF!</definedName>
  </definedNames>
  <calcPr fullCalcOnLoad="1"/>
</workbook>
</file>

<file path=xl/comments29.xml><?xml version="1.0" encoding="utf-8"?>
<comments xmlns="http://schemas.openxmlformats.org/spreadsheetml/2006/main">
  <authors>
    <author>user</author>
  </authors>
  <commentList>
    <comment ref="B32" authorId="0">
      <text>
        <r>
          <rPr>
            <b/>
            <sz val="9"/>
            <rFont val="Tahoma"/>
            <family val="2"/>
          </rPr>
          <t>Власова:</t>
        </r>
        <r>
          <rPr>
            <sz val="9"/>
            <rFont val="Tahoma"/>
            <family val="2"/>
          </rPr>
          <t xml:space="preserve">
Формула верна, если более 75% полезного отпуска - по приборам учета, если нет, то фактический ПО заменить на нормативный!</t>
        </r>
      </text>
    </comment>
    <comment ref="C32" authorId="0">
      <text>
        <r>
          <rPr>
            <b/>
            <sz val="9"/>
            <rFont val="Tahoma"/>
            <family val="2"/>
          </rPr>
          <t>Власова:</t>
        </r>
        <r>
          <rPr>
            <sz val="9"/>
            <rFont val="Tahoma"/>
            <family val="2"/>
          </rPr>
          <t xml:space="preserve">
Формула верна, если более 75% полезного отпуска - по приборам учета, если нет, то фактический ПО заменить на нормативный!</t>
        </r>
      </text>
    </comment>
  </commentList>
</comments>
</file>

<file path=xl/comments3.xml><?xml version="1.0" encoding="utf-8"?>
<comments xmlns="http://schemas.openxmlformats.org/spreadsheetml/2006/main">
  <authors>
    <author>Федецкий И.И.</author>
  </authors>
  <commentList>
    <comment ref="E10" authorId="0">
      <text>
        <r>
          <rPr>
            <sz val="8"/>
            <rFont val="Tahoma"/>
            <family val="2"/>
          </rPr>
          <t>По данным режимно-наладочных испытаний или котла (приложить их копии)</t>
        </r>
      </text>
    </comment>
    <comment ref="L10" authorId="0">
      <text>
        <r>
          <rPr>
            <sz val="8"/>
            <rFont val="Tahoma"/>
            <family val="2"/>
          </rPr>
          <t>Котлы без паспортов,изготовленные без сертификатов указывать, как кустарные</t>
        </r>
      </text>
    </comment>
  </commentList>
</comments>
</file>

<file path=xl/comments6.xml><?xml version="1.0" encoding="utf-8"?>
<comments xmlns="http://schemas.openxmlformats.org/spreadsheetml/2006/main">
  <authors>
    <author>Admin</author>
  </authors>
  <commentList>
    <comment ref="G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Итоговая величина должна совпадать с отчетностью, представленной в министерство жилищно-коммунального хозяйства Ставропольского края за 2022 год</t>
        </r>
      </text>
    </comment>
  </commentList>
</comments>
</file>

<file path=xl/sharedStrings.xml><?xml version="1.0" encoding="utf-8"?>
<sst xmlns="http://schemas.openxmlformats.org/spreadsheetml/2006/main" count="2009" uniqueCount="881">
  <si>
    <t>Максимальные часовые нагрузки объектов</t>
  </si>
  <si>
    <t>Объект</t>
  </si>
  <si>
    <t>α</t>
  </si>
  <si>
    <t xml:space="preserve">Жилой дом </t>
  </si>
  <si>
    <t xml:space="preserve">Лицей </t>
  </si>
  <si>
    <t>Расход теплоэнергии объектами по месяцам</t>
  </si>
  <si>
    <t>Янв.</t>
  </si>
  <si>
    <t>Февр.</t>
  </si>
  <si>
    <t>Март</t>
  </si>
  <si>
    <t>I кв</t>
  </si>
  <si>
    <t>Апр.</t>
  </si>
  <si>
    <t>Окт.</t>
  </si>
  <si>
    <t>Нбр.</t>
  </si>
  <si>
    <t>Дкб.</t>
  </si>
  <si>
    <t>IV кв</t>
  </si>
  <si>
    <t>Год</t>
  </si>
  <si>
    <t>-3,2</t>
  </si>
  <si>
    <t>-2,3</t>
  </si>
  <si>
    <t>+1,3</t>
  </si>
  <si>
    <t>+9,3</t>
  </si>
  <si>
    <t>+9,6</t>
  </si>
  <si>
    <t>+4,1</t>
  </si>
  <si>
    <t>-0,5</t>
  </si>
  <si>
    <t>часов</t>
  </si>
  <si>
    <t>Расчётная часовые нагрузки объектов</t>
  </si>
  <si>
    <t>Горячее водоснабжение:</t>
  </si>
  <si>
    <t>коэффициент потерь</t>
  </si>
  <si>
    <t>Исходные данные для расчета:</t>
  </si>
  <si>
    <t>Страховые взносы</t>
  </si>
  <si>
    <t>Вид потребления</t>
  </si>
  <si>
    <t>Максимальный часовой  расход горячей воды</t>
  </si>
  <si>
    <t>Жилой дом</t>
  </si>
  <si>
    <t>расход</t>
  </si>
  <si>
    <t>л/чел.</t>
  </si>
  <si>
    <t>число дней в рассматриваемом периоде</t>
  </si>
  <si>
    <t>кэффициент потерь</t>
  </si>
  <si>
    <t>Суточный расход горячей воды</t>
  </si>
  <si>
    <t>G</t>
  </si>
  <si>
    <t>Расход теплоэнергии по обектам на горячее водоснабжение по месяцам</t>
  </si>
  <si>
    <t>Май</t>
  </si>
  <si>
    <t>Июнь</t>
  </si>
  <si>
    <t>II кв</t>
  </si>
  <si>
    <t>Июль</t>
  </si>
  <si>
    <t>Авг.</t>
  </si>
  <si>
    <t>Сент.</t>
  </si>
  <si>
    <t>III кв</t>
  </si>
  <si>
    <t>Нояб.</t>
  </si>
  <si>
    <t>Дек.</t>
  </si>
  <si>
    <t>коэффициент учитывающий тепловые потери трубопроводами системы ГВС</t>
  </si>
  <si>
    <t>1+0,2</t>
  </si>
  <si>
    <t>Бытовое потребление лицей</t>
  </si>
  <si>
    <t>л/час</t>
  </si>
  <si>
    <t>Прочие расходы</t>
  </si>
  <si>
    <t>Итого расходы</t>
  </si>
  <si>
    <t>л/сутки</t>
  </si>
  <si>
    <t>Расход теплоэнергии по объектам на горячее водоснабжение по месяцам</t>
  </si>
  <si>
    <t>ИТОГО ГВС</t>
  </si>
  <si>
    <t>Суммарный расход тепловой энергии на нужды ГВС и отопления</t>
  </si>
  <si>
    <t>Суммарная часовая нагрузка, Гкал/час</t>
  </si>
  <si>
    <t>Потери в сетях абонентов</t>
  </si>
  <si>
    <t>Суммарный расход тепловой энергии по котельной</t>
  </si>
  <si>
    <t xml:space="preserve">котельные </t>
  </si>
  <si>
    <t>Температура наружного воздуха</t>
  </si>
  <si>
    <t>Январь</t>
  </si>
  <si>
    <t>Февраль</t>
  </si>
  <si>
    <t>Апрель</t>
  </si>
  <si>
    <t>Август</t>
  </si>
  <si>
    <t>Сентябрь</t>
  </si>
  <si>
    <t>Октябрь</t>
  </si>
  <si>
    <t>Ноябрь</t>
  </si>
  <si>
    <t>Декабрь</t>
  </si>
  <si>
    <t>Ср.годовая</t>
  </si>
  <si>
    <t>Tнар.воз</t>
  </si>
  <si>
    <t>Число дней</t>
  </si>
  <si>
    <t>АНКЕТА  РЕГУЛИРУЕМОЙ ОРГАНИЗАЦИИ</t>
  </si>
  <si>
    <t>Бюджетные потребители</t>
  </si>
  <si>
    <t>Горячая вода</t>
  </si>
  <si>
    <t>Отборный пар</t>
  </si>
  <si>
    <t>Прибыль</t>
  </si>
  <si>
    <t>Балансовая стоимость основных производственных фондов на начало периода регулирования</t>
  </si>
  <si>
    <t>Ввод основных производственных фондов</t>
  </si>
  <si>
    <t>Выбытие основных производственных фондов</t>
  </si>
  <si>
    <t>3.1</t>
  </si>
  <si>
    <t>3.2</t>
  </si>
  <si>
    <t>3.3</t>
  </si>
  <si>
    <t xml:space="preserve">Плата за снабженческо сбытовые услуги </t>
  </si>
  <si>
    <t xml:space="preserve">Стоимость транспортировки газа </t>
  </si>
  <si>
    <t>(Гкал)</t>
  </si>
  <si>
    <t>наименование теплоснабжающей организации</t>
  </si>
  <si>
    <t>виды теплоносителя, группы потребителей</t>
  </si>
  <si>
    <t>потребители, оплачивающие производство тепловой энергии (получающие тепловую энергию на коллекторах производителей)</t>
  </si>
  <si>
    <t>прочие потребители</t>
  </si>
  <si>
    <t>ОПП</t>
  </si>
  <si>
    <t>острый и редуцированный пар</t>
  </si>
  <si>
    <t>оптовые перепродавцы (ОПП)</t>
  </si>
  <si>
    <t>Итого на коллекторах</t>
  </si>
  <si>
    <t xml:space="preserve">потребители, оплачивающие производство и передачу тепловой энергии </t>
  </si>
  <si>
    <t>Итого из тепловых сетей</t>
  </si>
  <si>
    <t>Руководитель организации</t>
  </si>
  <si>
    <t>подпись</t>
  </si>
  <si>
    <t>расшифровка подписи</t>
  </si>
  <si>
    <t>Исполнитель</t>
  </si>
  <si>
    <t>расшифровка подписи, номер телефона</t>
  </si>
  <si>
    <r>
      <t>пар 1,2-2,5 кгс/см</t>
    </r>
    <r>
      <rPr>
        <i/>
        <vertAlign val="superscript"/>
        <sz val="9"/>
        <color indexed="8"/>
        <rFont val="Times New Roman"/>
        <family val="1"/>
      </rPr>
      <t>2</t>
    </r>
  </si>
  <si>
    <r>
      <t>пар 2,5-7,0 кгс/см</t>
    </r>
    <r>
      <rPr>
        <i/>
        <vertAlign val="superscript"/>
        <sz val="9"/>
        <color indexed="8"/>
        <rFont val="Times New Roman"/>
        <family val="1"/>
      </rPr>
      <t>2</t>
    </r>
  </si>
  <si>
    <r>
      <t>пар 7,0-13,0 кгс/см</t>
    </r>
    <r>
      <rPr>
        <i/>
        <vertAlign val="superscript"/>
        <sz val="9"/>
        <color indexed="8"/>
        <rFont val="Times New Roman"/>
        <family val="1"/>
      </rPr>
      <t>2</t>
    </r>
  </si>
  <si>
    <r>
      <t>пар свыше 13 кгс/см</t>
    </r>
    <r>
      <rPr>
        <i/>
        <vertAlign val="superscript"/>
        <sz val="9"/>
        <color indexed="8"/>
        <rFont val="Times New Roman"/>
        <family val="1"/>
      </rPr>
      <t>2</t>
    </r>
  </si>
  <si>
    <t>Средняя стоимость основных производственных фондов</t>
  </si>
  <si>
    <t>Средняя норма амортизации</t>
  </si>
  <si>
    <t>Сумма амортизационных отчислений</t>
  </si>
  <si>
    <t>6.3.</t>
  </si>
  <si>
    <t>чел.</t>
  </si>
  <si>
    <t>Расчётная (присоединённая) тепловая нагрузка (мощность), Гкал/час</t>
  </si>
  <si>
    <t>12. Структура полезного отпуска (план текущего года согласно договорам)</t>
  </si>
  <si>
    <t>6.1.</t>
  </si>
  <si>
    <t>6.2.</t>
  </si>
  <si>
    <t>Период регулирования</t>
  </si>
  <si>
    <t>Базовый период</t>
  </si>
  <si>
    <t>Наименование показателя</t>
  </si>
  <si>
    <t>Наименование</t>
  </si>
  <si>
    <t>2.1.</t>
  </si>
  <si>
    <t>2.2.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</si>
  <si>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</si>
  <si>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</si>
  <si>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</si>
  <si>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</si>
  <si>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</si>
  <si>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</si>
  <si>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</si>
  <si>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</si>
  <si>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</si>
  <si>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</si>
  <si>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</si>
  <si>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</si>
  <si>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</si>
  <si>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тыс. руб.</t>
  </si>
  <si>
    <t>тыс.руб.</t>
  </si>
  <si>
    <t>Всего</t>
  </si>
  <si>
    <t>1.1.</t>
  </si>
  <si>
    <t>1.2.</t>
  </si>
  <si>
    <t>5.1.</t>
  </si>
  <si>
    <t>8.1.</t>
  </si>
  <si>
    <t>Котельные</t>
  </si>
  <si>
    <t>1.3.</t>
  </si>
  <si>
    <t>В том числе</t>
  </si>
  <si>
    <t>Итого</t>
  </si>
  <si>
    <t>Всего:</t>
  </si>
  <si>
    <t>Потери тепловой энергии</t>
  </si>
  <si>
    <t>Потребители</t>
  </si>
  <si>
    <t>7. Ответственный за заполнение</t>
  </si>
  <si>
    <t>8. Рабочий телефон</t>
  </si>
  <si>
    <t>9. Электронная почта</t>
  </si>
  <si>
    <t>10. Принадлежность имущества</t>
  </si>
  <si>
    <t>11. Коды</t>
  </si>
  <si>
    <t>11.1 ОКВЭД</t>
  </si>
  <si>
    <t>11.2. ИНН</t>
  </si>
  <si>
    <t>11.3. КПП</t>
  </si>
  <si>
    <t>11.4. ЕГРН</t>
  </si>
  <si>
    <t>11.5. ОКТМО</t>
  </si>
  <si>
    <t>11.6. ОКПО</t>
  </si>
  <si>
    <t>11.7. ОКОПФ</t>
  </si>
  <si>
    <t>11.8. ОКФС</t>
  </si>
  <si>
    <t>11.9. ОКОГУ</t>
  </si>
  <si>
    <t>11.10. ОКАТО</t>
  </si>
  <si>
    <t>Тепловая энергия всего</t>
  </si>
  <si>
    <r>
      <t xml:space="preserve">13. Количество абонентов </t>
    </r>
    <r>
      <rPr>
        <sz val="10"/>
        <rFont val="Times New Roman"/>
        <family val="1"/>
      </rPr>
      <t>(на границе балансовой принадлежности)</t>
    </r>
  </si>
  <si>
    <t>13.1. Тепловая энергия</t>
  </si>
  <si>
    <t>14. Вид деятельности</t>
  </si>
  <si>
    <r>
      <t xml:space="preserve">14.1. Тепловая энергия </t>
    </r>
    <r>
      <rPr>
        <sz val="10"/>
        <rFont val="Times New Roman"/>
        <family val="1"/>
      </rPr>
      <t>(производство, передача, купля-продажа, сбыт)</t>
    </r>
  </si>
  <si>
    <r>
      <t xml:space="preserve">14.2. Прочие </t>
    </r>
    <r>
      <rPr>
        <sz val="10"/>
        <rFont val="Times New Roman"/>
        <family val="1"/>
      </rPr>
      <t>(перечислить все остальные виды деятельности)</t>
    </r>
  </si>
  <si>
    <t>15. Форма налогообложения</t>
  </si>
  <si>
    <t>№</t>
  </si>
  <si>
    <t>%</t>
  </si>
  <si>
    <t>горячая вода</t>
  </si>
  <si>
    <t>в том числе</t>
  </si>
  <si>
    <t>Электрическая энергия</t>
  </si>
  <si>
    <t>То же в %</t>
  </si>
  <si>
    <t>Переводной коэффициент</t>
  </si>
  <si>
    <t>Цена топлива</t>
  </si>
  <si>
    <t>руб/тнт</t>
  </si>
  <si>
    <t>Тариф</t>
  </si>
  <si>
    <t>руб.</t>
  </si>
  <si>
    <t>Текущее премирование</t>
  </si>
  <si>
    <t>Выплаты по итогам года</t>
  </si>
  <si>
    <t>Вознаграждение за выслугу лет</t>
  </si>
  <si>
    <t>руб./Гкал</t>
  </si>
  <si>
    <t>ФИО (полностью)</t>
  </si>
  <si>
    <t xml:space="preserve">Расчет  Ф0Т на производство и передачу тепловой энергии </t>
  </si>
  <si>
    <r>
      <t xml:space="preserve">Расчет  тепловой энергии </t>
    </r>
    <r>
      <rPr>
        <b/>
        <sz val="10"/>
        <color indexed="10"/>
        <rFont val="Times New Roman"/>
        <family val="1"/>
      </rPr>
      <t>(данный пример расчёта не является обязательным к применению)</t>
    </r>
  </si>
  <si>
    <t>Примечание</t>
  </si>
  <si>
    <t>ИТОГО</t>
  </si>
  <si>
    <t>№ п/п</t>
  </si>
  <si>
    <t>Наименование затрат</t>
  </si>
  <si>
    <t>НВВ</t>
  </si>
  <si>
    <t>Производственные показатели</t>
  </si>
  <si>
    <t>Гкал</t>
  </si>
  <si>
    <t>Отпуск в сеть</t>
  </si>
  <si>
    <t>Полезный отпуск</t>
  </si>
  <si>
    <t>население</t>
  </si>
  <si>
    <t>Разр</t>
  </si>
  <si>
    <t>Тариф.</t>
  </si>
  <si>
    <t>Ночные</t>
  </si>
  <si>
    <t>Средн.</t>
  </si>
  <si>
    <t>коэф</t>
  </si>
  <si>
    <t>з/пл.</t>
  </si>
  <si>
    <t>Итого:</t>
  </si>
  <si>
    <t>Расход условного топлива, тут</t>
  </si>
  <si>
    <t>Оператор</t>
  </si>
  <si>
    <t>Премирование</t>
  </si>
  <si>
    <t>собственное потребление</t>
  </si>
  <si>
    <t>Лаборант ХВО</t>
  </si>
  <si>
    <t>Слесарь КИП и А</t>
  </si>
  <si>
    <t>Слесарь ПСХ</t>
  </si>
  <si>
    <t>тут</t>
  </si>
  <si>
    <t>иные потребители</t>
  </si>
  <si>
    <t>1.4.</t>
  </si>
  <si>
    <t xml:space="preserve">1. Полное наименование организации   </t>
  </si>
  <si>
    <t xml:space="preserve">2. Сокращенное наименование организации </t>
  </si>
  <si>
    <r>
      <t>3. Почтовый адрес</t>
    </r>
    <r>
      <rPr>
        <sz val="14"/>
        <rFont val="Times New Roman"/>
        <family val="1"/>
      </rPr>
      <t xml:space="preserve">   </t>
    </r>
  </si>
  <si>
    <t>3.1. Индекс</t>
  </si>
  <si>
    <t>3.2. Район (город)</t>
  </si>
  <si>
    <t>3.3. Населённый пункт</t>
  </si>
  <si>
    <t>3.4. Адрес (улица, №)</t>
  </si>
  <si>
    <t>4. Руководитель</t>
  </si>
  <si>
    <t>4.1. Должность</t>
  </si>
  <si>
    <t>4.2. Ф.И.О.</t>
  </si>
  <si>
    <t>5. Рабочий телефон</t>
  </si>
  <si>
    <t xml:space="preserve">6. Факс </t>
  </si>
  <si>
    <t>(аренда, хозяйственное ведение, оперативное управление, безвозмездное пользование, собственное)</t>
  </si>
  <si>
    <r>
      <t xml:space="preserve">         </t>
    </r>
    <r>
      <rPr>
        <sz val="10"/>
        <rFont val="Times New Roman"/>
        <family val="1"/>
      </rPr>
      <t>- максимальная часовая нагрузка:</t>
    </r>
  </si>
  <si>
    <r>
      <t>q</t>
    </r>
    <r>
      <rPr>
        <b/>
        <vertAlign val="subscript"/>
        <sz val="10"/>
        <rFont val="Times New Roman"/>
        <family val="1"/>
      </rPr>
      <t>о</t>
    </r>
    <r>
      <rPr>
        <b/>
        <sz val="10"/>
        <rFont val="Times New Roman"/>
        <family val="1"/>
      </rPr>
      <t xml:space="preserve">    -</t>
    </r>
  </si>
  <si>
    <r>
      <t>V</t>
    </r>
    <r>
      <rPr>
        <b/>
        <vertAlign val="subscript"/>
        <sz val="10"/>
        <rFont val="Times New Roman"/>
        <family val="1"/>
      </rPr>
      <t>н</t>
    </r>
    <r>
      <rPr>
        <b/>
        <sz val="10"/>
        <rFont val="Times New Roman"/>
        <family val="1"/>
      </rPr>
      <t xml:space="preserve">    -</t>
    </r>
  </si>
  <si>
    <r>
      <t>наружный строительный объем здания, м</t>
    </r>
    <r>
      <rPr>
        <vertAlign val="superscript"/>
        <sz val="10"/>
        <rFont val="Times New Roman"/>
        <family val="1"/>
      </rPr>
      <t>3</t>
    </r>
  </si>
  <si>
    <r>
      <t>k</t>
    </r>
    <r>
      <rPr>
        <b/>
        <vertAlign val="subscript"/>
        <sz val="10"/>
        <rFont val="Times New Roman"/>
        <family val="1"/>
      </rPr>
      <t>и</t>
    </r>
    <r>
      <rPr>
        <b/>
        <sz val="10"/>
        <rFont val="Times New Roman"/>
        <family val="1"/>
      </rPr>
      <t xml:space="preserve">    -</t>
    </r>
  </si>
  <si>
    <r>
      <t>k</t>
    </r>
    <r>
      <rPr>
        <b/>
        <vertAlign val="subscript"/>
        <sz val="10"/>
        <rFont val="Times New Roman"/>
        <family val="1"/>
      </rPr>
      <t>нп</t>
    </r>
    <r>
      <rPr>
        <b/>
        <sz val="10"/>
        <rFont val="Times New Roman"/>
        <family val="1"/>
      </rPr>
      <t xml:space="preserve">   -</t>
    </r>
  </si>
  <si>
    <r>
      <t>t</t>
    </r>
    <r>
      <rPr>
        <b/>
        <vertAlign val="subscript"/>
        <sz val="10"/>
        <rFont val="Times New Roman"/>
        <family val="1"/>
      </rPr>
      <t>вн</t>
    </r>
    <r>
      <rPr>
        <b/>
        <sz val="10"/>
        <rFont val="Times New Roman"/>
        <family val="1"/>
      </rPr>
      <t xml:space="preserve">    -</t>
    </r>
  </si>
  <si>
    <r>
      <t>t</t>
    </r>
    <r>
      <rPr>
        <b/>
        <vertAlign val="subscript"/>
        <sz val="10"/>
        <rFont val="Times New Roman"/>
        <family val="1"/>
      </rPr>
      <t>ср</t>
    </r>
    <r>
      <rPr>
        <b/>
        <sz val="10"/>
        <rFont val="Times New Roman"/>
        <family val="1"/>
      </rPr>
      <t xml:space="preserve">    -</t>
    </r>
  </si>
  <si>
    <r>
      <t>t</t>
    </r>
    <r>
      <rPr>
        <b/>
        <vertAlign val="subscript"/>
        <sz val="10"/>
        <rFont val="Times New Roman"/>
        <family val="1"/>
      </rPr>
      <t>ро</t>
    </r>
    <r>
      <rPr>
        <b/>
        <sz val="10"/>
        <rFont val="Times New Roman"/>
        <family val="1"/>
      </rPr>
      <t xml:space="preserve">    -</t>
    </r>
  </si>
  <si>
    <r>
      <t xml:space="preserve">расчетная температура наружного воздуха для отопления (- 19 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>С)</t>
    </r>
  </si>
  <si>
    <r>
      <t>q</t>
    </r>
    <r>
      <rPr>
        <b/>
        <vertAlign val="subscript"/>
        <sz val="10"/>
        <rFont val="Times New Roman"/>
        <family val="1"/>
      </rPr>
      <t>о</t>
    </r>
  </si>
  <si>
    <r>
      <t>V</t>
    </r>
    <r>
      <rPr>
        <b/>
        <vertAlign val="subscript"/>
        <sz val="10"/>
        <rFont val="Times New Roman"/>
        <family val="1"/>
      </rPr>
      <t>н</t>
    </r>
  </si>
  <si>
    <r>
      <t>k</t>
    </r>
    <r>
      <rPr>
        <b/>
        <vertAlign val="subscript"/>
        <sz val="10"/>
        <rFont val="Times New Roman"/>
        <family val="1"/>
      </rPr>
      <t>нп</t>
    </r>
  </si>
  <si>
    <r>
      <t>k</t>
    </r>
    <r>
      <rPr>
        <b/>
        <vertAlign val="subscript"/>
        <sz val="10"/>
        <rFont val="Times New Roman"/>
        <family val="1"/>
      </rPr>
      <t>и</t>
    </r>
  </si>
  <si>
    <r>
      <t>t</t>
    </r>
    <r>
      <rPr>
        <b/>
        <vertAlign val="subscript"/>
        <sz val="10"/>
        <rFont val="Times New Roman"/>
        <family val="1"/>
      </rPr>
      <t>вн</t>
    </r>
  </si>
  <si>
    <r>
      <t>t</t>
    </r>
    <r>
      <rPr>
        <b/>
        <vertAlign val="subscript"/>
        <sz val="10"/>
        <rFont val="Times New Roman"/>
        <family val="1"/>
      </rPr>
      <t>ро</t>
    </r>
  </si>
  <si>
    <r>
      <t>Q</t>
    </r>
    <r>
      <rPr>
        <b/>
        <vertAlign val="subscript"/>
        <sz val="10"/>
        <rFont val="Times New Roman"/>
        <family val="1"/>
      </rPr>
      <t>о</t>
    </r>
  </si>
  <si>
    <r>
      <t xml:space="preserve">Месяц/средняя температура наружного воздуха, </t>
    </r>
    <r>
      <rPr>
        <b/>
        <vertAlign val="superscript"/>
        <sz val="10"/>
        <rFont val="Times New Roman"/>
        <family val="1"/>
      </rPr>
      <t>о</t>
    </r>
    <r>
      <rPr>
        <b/>
        <sz val="10"/>
        <rFont val="Times New Roman"/>
        <family val="1"/>
      </rPr>
      <t>С</t>
    </r>
  </si>
  <si>
    <r>
      <t>G</t>
    </r>
    <r>
      <rPr>
        <b/>
        <vertAlign val="subscript"/>
        <sz val="10"/>
        <rFont val="Times New Roman"/>
        <family val="1"/>
      </rPr>
      <t>макс.час</t>
    </r>
    <r>
      <rPr>
        <b/>
        <sz val="10"/>
        <rFont val="Times New Roman"/>
        <family val="1"/>
      </rPr>
      <t xml:space="preserve">     -</t>
    </r>
  </si>
  <si>
    <r>
      <t>максимальный часовой расход горячей воды,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/сут</t>
    </r>
  </si>
  <si>
    <r>
      <t>t</t>
    </r>
    <r>
      <rPr>
        <b/>
        <vertAlign val="subscript"/>
        <sz val="10"/>
        <rFont val="Times New Roman"/>
        <family val="1"/>
      </rPr>
      <t>гв</t>
    </r>
    <r>
      <rPr>
        <b/>
        <sz val="10"/>
        <rFont val="Times New Roman"/>
        <family val="1"/>
      </rPr>
      <t xml:space="preserve">    -</t>
    </r>
  </si>
  <si>
    <r>
      <t xml:space="preserve">температура горячей воды, 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>С</t>
    </r>
  </si>
  <si>
    <r>
      <t>t</t>
    </r>
    <r>
      <rPr>
        <b/>
        <vertAlign val="subscript"/>
        <sz val="10"/>
        <rFont val="Times New Roman"/>
        <family val="1"/>
      </rPr>
      <t>хв</t>
    </r>
    <r>
      <rPr>
        <b/>
        <sz val="10"/>
        <rFont val="Times New Roman"/>
        <family val="1"/>
      </rPr>
      <t xml:space="preserve">    -</t>
    </r>
  </si>
  <si>
    <r>
      <t xml:space="preserve">температура холодной воды, 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>С</t>
    </r>
  </si>
  <si>
    <r>
      <t>k</t>
    </r>
    <r>
      <rPr>
        <b/>
        <vertAlign val="subscript"/>
        <sz val="10"/>
        <rFont val="Times New Roman"/>
        <family val="1"/>
      </rPr>
      <t>п</t>
    </r>
    <r>
      <rPr>
        <b/>
        <sz val="10"/>
        <rFont val="Times New Roman"/>
        <family val="1"/>
      </rPr>
      <t xml:space="preserve">    -</t>
    </r>
  </si>
  <si>
    <r>
      <t>G</t>
    </r>
    <r>
      <rPr>
        <b/>
        <vertAlign val="subscript"/>
        <sz val="8.5"/>
        <rFont val="Times New Roman"/>
        <family val="1"/>
      </rPr>
      <t>макс.час</t>
    </r>
  </si>
  <si>
    <r>
      <t>k</t>
    </r>
    <r>
      <rPr>
        <b/>
        <vertAlign val="subscript"/>
        <sz val="8.5"/>
        <rFont val="Times New Roman"/>
        <family val="1"/>
      </rPr>
      <t>п</t>
    </r>
  </si>
  <si>
    <r>
      <t>t</t>
    </r>
    <r>
      <rPr>
        <b/>
        <vertAlign val="subscript"/>
        <sz val="8.5"/>
        <rFont val="Times New Roman"/>
        <family val="1"/>
      </rPr>
      <t>гв</t>
    </r>
  </si>
  <si>
    <r>
      <t>t</t>
    </r>
    <r>
      <rPr>
        <b/>
        <vertAlign val="subscript"/>
        <sz val="8.5"/>
        <rFont val="Times New Roman"/>
        <family val="1"/>
      </rPr>
      <t>хв зим</t>
    </r>
  </si>
  <si>
    <r>
      <t>Q</t>
    </r>
    <r>
      <rPr>
        <b/>
        <vertAlign val="subscript"/>
        <sz val="8.5"/>
        <rFont val="Times New Roman"/>
        <family val="1"/>
      </rPr>
      <t>час</t>
    </r>
  </si>
  <si>
    <r>
      <t>G</t>
    </r>
    <r>
      <rPr>
        <b/>
        <vertAlign val="subscript"/>
        <sz val="10"/>
        <rFont val="Times New Roman"/>
        <family val="1"/>
      </rPr>
      <t>сут</t>
    </r>
    <r>
      <rPr>
        <b/>
        <sz val="10"/>
        <rFont val="Times New Roman"/>
        <family val="1"/>
      </rPr>
      <t xml:space="preserve"> -</t>
    </r>
  </si>
  <si>
    <r>
      <t>суточный расход горячей воды,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/сут</t>
    </r>
  </si>
  <si>
    <r>
      <t>t</t>
    </r>
    <r>
      <rPr>
        <b/>
        <vertAlign val="subscript"/>
        <sz val="8.5"/>
        <rFont val="Times New Roman"/>
        <family val="1"/>
      </rPr>
      <t>хв(зим)</t>
    </r>
  </si>
  <si>
    <r>
      <t>t</t>
    </r>
    <r>
      <rPr>
        <b/>
        <vertAlign val="subscript"/>
        <sz val="8.5"/>
        <rFont val="Times New Roman"/>
        <family val="1"/>
      </rPr>
      <t>хв(лет)</t>
    </r>
  </si>
  <si>
    <t>Горячее водоснабжение лицей:</t>
  </si>
  <si>
    <r>
      <t xml:space="preserve">         </t>
    </r>
    <r>
      <rPr>
        <sz val="9"/>
        <rFont val="Times New Roman"/>
        <family val="1"/>
      </rPr>
      <t>- максимальная часовая нагрузка:</t>
    </r>
  </si>
  <si>
    <r>
      <t>G</t>
    </r>
    <r>
      <rPr>
        <b/>
        <vertAlign val="subscript"/>
        <sz val="9"/>
        <rFont val="Times New Roman"/>
        <family val="1"/>
      </rPr>
      <t>макс.час</t>
    </r>
    <r>
      <rPr>
        <b/>
        <sz val="9"/>
        <rFont val="Times New Roman"/>
        <family val="1"/>
      </rPr>
      <t xml:space="preserve">     -</t>
    </r>
  </si>
  <si>
    <r>
      <t>максимальный часовой расход горячей воды, 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/час</t>
    </r>
  </si>
  <si>
    <r>
      <t>t</t>
    </r>
    <r>
      <rPr>
        <b/>
        <vertAlign val="subscript"/>
        <sz val="9"/>
        <rFont val="Times New Roman"/>
        <family val="1"/>
      </rPr>
      <t>гв</t>
    </r>
    <r>
      <rPr>
        <b/>
        <sz val="9"/>
        <rFont val="Times New Roman"/>
        <family val="1"/>
      </rPr>
      <t xml:space="preserve">    -</t>
    </r>
  </si>
  <si>
    <r>
      <t xml:space="preserve">температура горячей воды, </t>
    </r>
    <r>
      <rPr>
        <vertAlign val="superscript"/>
        <sz val="9"/>
        <rFont val="Times New Roman"/>
        <family val="1"/>
      </rPr>
      <t>о</t>
    </r>
    <r>
      <rPr>
        <sz val="9"/>
        <rFont val="Times New Roman"/>
        <family val="1"/>
      </rPr>
      <t>С</t>
    </r>
  </si>
  <si>
    <r>
      <t>t</t>
    </r>
    <r>
      <rPr>
        <b/>
        <vertAlign val="subscript"/>
        <sz val="9"/>
        <rFont val="Times New Roman"/>
        <family val="1"/>
      </rPr>
      <t>хв</t>
    </r>
    <r>
      <rPr>
        <b/>
        <sz val="9"/>
        <rFont val="Times New Roman"/>
        <family val="1"/>
      </rPr>
      <t xml:space="preserve">    -</t>
    </r>
  </si>
  <si>
    <r>
      <t xml:space="preserve">температура исходной воды, </t>
    </r>
    <r>
      <rPr>
        <vertAlign val="superscript"/>
        <sz val="9"/>
        <rFont val="Times New Roman"/>
        <family val="1"/>
      </rPr>
      <t>о</t>
    </r>
    <r>
      <rPr>
        <sz val="9"/>
        <rFont val="Times New Roman"/>
        <family val="1"/>
      </rPr>
      <t>С</t>
    </r>
  </si>
  <si>
    <r>
      <t>k</t>
    </r>
    <r>
      <rPr>
        <b/>
        <vertAlign val="subscript"/>
        <sz val="9"/>
        <rFont val="Times New Roman"/>
        <family val="1"/>
      </rPr>
      <t>п</t>
    </r>
    <r>
      <rPr>
        <b/>
        <sz val="9"/>
        <rFont val="Times New Roman"/>
        <family val="1"/>
      </rPr>
      <t xml:space="preserve">    -</t>
    </r>
  </si>
  <si>
    <r>
      <t>G</t>
    </r>
    <r>
      <rPr>
        <b/>
        <vertAlign val="subscript"/>
        <sz val="8"/>
        <rFont val="Times New Roman"/>
        <family val="1"/>
      </rPr>
      <t>макс.час</t>
    </r>
  </si>
  <si>
    <r>
      <t>t</t>
    </r>
    <r>
      <rPr>
        <b/>
        <vertAlign val="subscript"/>
        <sz val="8"/>
        <rFont val="Times New Roman"/>
        <family val="1"/>
      </rPr>
      <t>гв</t>
    </r>
  </si>
  <si>
    <r>
      <t>t</t>
    </r>
    <r>
      <rPr>
        <b/>
        <vertAlign val="subscript"/>
        <sz val="8"/>
        <rFont val="Times New Roman"/>
        <family val="1"/>
      </rPr>
      <t>хв зим</t>
    </r>
  </si>
  <si>
    <r>
      <t>Q</t>
    </r>
    <r>
      <rPr>
        <b/>
        <vertAlign val="subscript"/>
        <sz val="8"/>
        <rFont val="Times New Roman"/>
        <family val="1"/>
      </rPr>
      <t>час</t>
    </r>
  </si>
  <si>
    <r>
      <t>G</t>
    </r>
    <r>
      <rPr>
        <b/>
        <vertAlign val="subscript"/>
        <sz val="9"/>
        <rFont val="Times New Roman"/>
        <family val="1"/>
      </rPr>
      <t>сут</t>
    </r>
    <r>
      <rPr>
        <b/>
        <sz val="9"/>
        <rFont val="Times New Roman"/>
        <family val="1"/>
      </rPr>
      <t xml:space="preserve"> -</t>
    </r>
  </si>
  <si>
    <r>
      <t>суточный расход горячей воды, 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/сут</t>
    </r>
  </si>
  <si>
    <r>
      <t>t</t>
    </r>
    <r>
      <rPr>
        <b/>
        <vertAlign val="subscript"/>
        <sz val="8"/>
        <rFont val="Times New Roman"/>
        <family val="1"/>
      </rPr>
      <t>хв(зим)</t>
    </r>
  </si>
  <si>
    <r>
      <t>t</t>
    </r>
    <r>
      <rPr>
        <b/>
        <vertAlign val="subscript"/>
        <sz val="8"/>
        <rFont val="Times New Roman"/>
        <family val="1"/>
      </rPr>
      <t>хв(лет)</t>
    </r>
  </si>
  <si>
    <t>Население</t>
  </si>
  <si>
    <t>Иные потребители</t>
  </si>
  <si>
    <t>Оптовые перепродавцы</t>
  </si>
  <si>
    <t>Жилые дома частн. сектора (шт)</t>
  </si>
  <si>
    <t>Бюджетные орг-ции (шт)</t>
  </si>
  <si>
    <t>Предприятия, организации (шт)</t>
  </si>
  <si>
    <t xml:space="preserve">в т. ч. с приборами учета </t>
  </si>
  <si>
    <t>Производство тепловой энергии</t>
  </si>
  <si>
    <t>Руководитель организации __________________________ / ____________________/</t>
  </si>
  <si>
    <t>М.П.</t>
  </si>
  <si>
    <t xml:space="preserve">                             (подпись)                                            (Ф.И.О.)</t>
  </si>
  <si>
    <t>Дата заполнения _____________________</t>
  </si>
  <si>
    <t xml:space="preserve">Действующий тариф руб./Гкал, </t>
  </si>
  <si>
    <t>в том числе: население</t>
  </si>
  <si>
    <t>бюджет</t>
  </si>
  <si>
    <t>Теплоноситель вода</t>
  </si>
  <si>
    <t>Теплоноситель пар</t>
  </si>
  <si>
    <t>Введите наименование статьи расходов</t>
  </si>
  <si>
    <t>обычная</t>
  </si>
  <si>
    <t>выбрать из списка</t>
  </si>
  <si>
    <t>….</t>
  </si>
  <si>
    <t>И.И. Иванов</t>
  </si>
  <si>
    <t>Теплоснабжающая организация</t>
  </si>
  <si>
    <t>Единица измерения</t>
  </si>
  <si>
    <t>производство</t>
  </si>
  <si>
    <t>передача</t>
  </si>
  <si>
    <t>Выработка тепловой энергии</t>
  </si>
  <si>
    <t>Технологические нужды котельной</t>
  </si>
  <si>
    <t>Покупная тепловая энергия</t>
  </si>
  <si>
    <t>Полезный отпуск, в том числе:</t>
  </si>
  <si>
    <t>бюджетные потребители</t>
  </si>
  <si>
    <t>оптовые перепродавцы</t>
  </si>
  <si>
    <t>6.4.</t>
  </si>
  <si>
    <t>6.5.</t>
  </si>
  <si>
    <t>затраты на услуги водоснабжения</t>
  </si>
  <si>
    <t>объём воды</t>
  </si>
  <si>
    <t>м3</t>
  </si>
  <si>
    <t>тариф на водоснабжение</t>
  </si>
  <si>
    <t>руб./м3</t>
  </si>
  <si>
    <t>затраты на услуги водоотведения</t>
  </si>
  <si>
    <t>объём стоков</t>
  </si>
  <si>
    <t>тариф на водоотведение</t>
  </si>
  <si>
    <t>Топливо на технологические нужды</t>
  </si>
  <si>
    <t>цена топлива</t>
  </si>
  <si>
    <t>расход  натурального топлива</t>
  </si>
  <si>
    <t>тнт</t>
  </si>
  <si>
    <t>переводной коэффициент</t>
  </si>
  <si>
    <t>расход условного топлива</t>
  </si>
  <si>
    <t>удельный расход условного топлива</t>
  </si>
  <si>
    <t>кг.у.т./Гкал</t>
  </si>
  <si>
    <t>Электроэнергия на технологические нужды</t>
  </si>
  <si>
    <t>тариф на электроэнергию</t>
  </si>
  <si>
    <t>руб./кВтч</t>
  </si>
  <si>
    <t>расход электроэнергии</t>
  </si>
  <si>
    <t>тыс.кВтч</t>
  </si>
  <si>
    <t>удельный расход электроэнергии</t>
  </si>
  <si>
    <t>кВтч/Гкал</t>
  </si>
  <si>
    <t>Заработная плата</t>
  </si>
  <si>
    <t>численность</t>
  </si>
  <si>
    <t>месячный ФОТ одного человека</t>
  </si>
  <si>
    <t>руб./мес</t>
  </si>
  <si>
    <t>То же в % от ФОТ</t>
  </si>
  <si>
    <t>Амортизация</t>
  </si>
  <si>
    <t>Недостаток средств</t>
  </si>
  <si>
    <t>Избыток средств</t>
  </si>
  <si>
    <t>Балансовая прибыль, в том числе:</t>
  </si>
  <si>
    <t>прибыль на развитие производства</t>
  </si>
  <si>
    <t>прибыль на поощрение</t>
  </si>
  <si>
    <t>прибыль на другие цели</t>
  </si>
  <si>
    <t>налог на прибыль</t>
  </si>
  <si>
    <t>Средний тариф на тепловую энергию</t>
  </si>
  <si>
    <r>
      <t xml:space="preserve">собственное потребление </t>
    </r>
    <r>
      <rPr>
        <b/>
        <u val="single"/>
        <sz val="12"/>
        <color indexed="10"/>
        <rFont val="Arial"/>
        <family val="2"/>
      </rPr>
      <t>(не технологические нужды котельной)</t>
    </r>
  </si>
  <si>
    <t>№№ п.п</t>
  </si>
  <si>
    <t>Бюджетные потребители всего, в том числе:</t>
  </si>
  <si>
    <t>Иные потребители всего, в том числе</t>
  </si>
  <si>
    <t>1.5.</t>
  </si>
  <si>
    <t>1.6.</t>
  </si>
  <si>
    <t>прибыль на социальное развитие</t>
  </si>
  <si>
    <t>дивиденды по акциям</t>
  </si>
  <si>
    <t>Среднеотпускной тариф</t>
  </si>
  <si>
    <t>Уставный капитал, тыс.руб</t>
  </si>
  <si>
    <t>Добавочный капитал, тыс.руб</t>
  </si>
  <si>
    <t>Долгосрочные обязательства, тыс.руб</t>
  </si>
  <si>
    <t>сезонный</t>
  </si>
  <si>
    <t>Реестр договоров на тепловую энергию</t>
  </si>
  <si>
    <t>Наименование и адрес абонента</t>
  </si>
  <si>
    <t>№ договора</t>
  </si>
  <si>
    <r>
      <t>Объем по договору                      (Гкал</t>
    </r>
    <r>
      <rPr>
        <sz val="11"/>
        <rFont val="Times New Roman CYR"/>
        <family val="0"/>
      </rPr>
      <t>)</t>
    </r>
  </si>
  <si>
    <t>Исполнитель ________________(_______________) тел. ___________</t>
  </si>
  <si>
    <t>Дата ___________________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</si>
  <si>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</si>
  <si>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</si>
  <si>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</si>
  <si>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</si>
  <si>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</si>
  <si>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</si>
  <si>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</si>
  <si>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</si>
  <si>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</si>
  <si>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</si>
  <si>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</si>
  <si>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</si>
  <si>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Максимальная заявленная (расчётная) тепловая мощность Гкал./час</t>
  </si>
  <si>
    <t>Всего по ЭСО (ПЭ), в том числе</t>
  </si>
  <si>
    <t>годовой индекс дефлятор</t>
  </si>
  <si>
    <t>Среднегодовой дефлятор по заработной плате</t>
  </si>
  <si>
    <t>Выплаты, связанные с режимом работы и условиями труда 1 работника</t>
  </si>
  <si>
    <t>среднегодовая ставка рабочего 1разряда (с дефлятором)</t>
  </si>
  <si>
    <t>без индексации</t>
  </si>
  <si>
    <t>Вредность</t>
  </si>
  <si>
    <t>Коэф.</t>
  </si>
  <si>
    <t>ночн.</t>
  </si>
  <si>
    <t xml:space="preserve">Выплаты, связанные с режимом работы и условиями труда </t>
  </si>
  <si>
    <t xml:space="preserve">   ЗП за 2 кв</t>
  </si>
  <si>
    <t xml:space="preserve">   ЗП за 3 кв</t>
  </si>
  <si>
    <t xml:space="preserve">   ЗП за 4 кв</t>
  </si>
  <si>
    <t xml:space="preserve">   ЗП за год</t>
  </si>
  <si>
    <t xml:space="preserve">  ЗП за 1 кв</t>
  </si>
  <si>
    <t xml:space="preserve">  ЗП за месяц</t>
  </si>
  <si>
    <t>Колличество рабочих месяцев</t>
  </si>
  <si>
    <t>Среднесписочная численность</t>
  </si>
  <si>
    <t>14.</t>
  </si>
  <si>
    <t>15.</t>
  </si>
  <si>
    <t>16.</t>
  </si>
  <si>
    <t>Расчет  Ф0Т на производство тепловой энергии</t>
  </si>
  <si>
    <t>Расчет  Ф0Т на передачу тепловой энергии</t>
  </si>
  <si>
    <t>Численность по штатному расписанию</t>
  </si>
  <si>
    <t>Ставка 1 разряда на 1 января расчётного года</t>
  </si>
  <si>
    <t>ФОТ по тарифным ставкам</t>
  </si>
  <si>
    <t>Празд-ничные</t>
  </si>
  <si>
    <t>Начальник котельной</t>
  </si>
  <si>
    <t>Вознаграждение по итогам года</t>
  </si>
  <si>
    <t>вредности</t>
  </si>
  <si>
    <t xml:space="preserve">  ЗП за месяц исходя из среднесписочной численности</t>
  </si>
  <si>
    <t xml:space="preserve">  ЗП за месяц исходя из численности по штатному расписанию</t>
  </si>
  <si>
    <t xml:space="preserve"> (обычная/упрощённая)</t>
  </si>
  <si>
    <t>круглогодичный</t>
  </si>
  <si>
    <t xml:space="preserve">Расшифровка статьи "Работы и услуги производственного характера" </t>
  </si>
  <si>
    <t xml:space="preserve">Расшифровка статьи "Прочие затраты" </t>
  </si>
  <si>
    <t>зимние месяцы</t>
  </si>
  <si>
    <t>летние месяцы</t>
  </si>
  <si>
    <t>Горячая вода, в том числе</t>
  </si>
  <si>
    <t>Отопление</t>
  </si>
  <si>
    <t>ГВС</t>
  </si>
  <si>
    <t>ВСЕГО</t>
  </si>
  <si>
    <t>Дебиторская задолженность, тыс.руб</t>
  </si>
  <si>
    <t>Кредиторская задолженность, тыс.руб</t>
  </si>
  <si>
    <t>упрощённая (объект налогообложения "доходы")</t>
  </si>
  <si>
    <t>упрощённая (объект налогообложения "доходы минус расходы")</t>
  </si>
  <si>
    <t>Отопление:</t>
  </si>
  <si>
    <t xml:space="preserve">          - расход тепловой энергии по месяцам:</t>
  </si>
  <si>
    <t xml:space="preserve">             где:</t>
  </si>
  <si>
    <t>α      -</t>
  </si>
  <si>
    <t>поправочный коэффициент на расчетную температуру наружного воздуха</t>
  </si>
  <si>
    <t>удельная отопительная характеристика здания</t>
  </si>
  <si>
    <t>коэффициент, учитывающий потери тепла на ветер (инфильтрацию)</t>
  </si>
  <si>
    <t>коэффициент, учитывающий дополнительные потери тепла изолированными</t>
  </si>
  <si>
    <t>трубопроводами систем отопления, проложенных в неотапл. помещениях</t>
  </si>
  <si>
    <t>средняя расчетная температура воздуха внутри отапливаемых помещений</t>
  </si>
  <si>
    <t>средняя температура наружн. воздуха за расчетный период</t>
  </si>
  <si>
    <t>N     -</t>
  </si>
  <si>
    <t>число дней в расчетном периоде</t>
  </si>
  <si>
    <t>T      -</t>
  </si>
  <si>
    <t>число часов работы отопления в сутки (24 часа)</t>
  </si>
  <si>
    <t>Острый и редуцированный пар</t>
  </si>
  <si>
    <t xml:space="preserve"> - от 1,2 до 2,5 кг/кв.см</t>
  </si>
  <si>
    <t xml:space="preserve"> - от 2,5 до 7,0 кг/кв.см</t>
  </si>
  <si>
    <t xml:space="preserve"> - от 7,0 до 13,0 кг/кв.см</t>
  </si>
  <si>
    <t xml:space="preserve"> - свыше 13,0 кг/кв.см</t>
  </si>
  <si>
    <t>максимальная тепловая нагрузка по договору (Гкал/час)</t>
  </si>
  <si>
    <t xml:space="preserve">ВСЕГО полезный отпуск тепловой энергии </t>
  </si>
  <si>
    <t>в том числе сторонним потребителям</t>
  </si>
  <si>
    <t>Потери в тепловых сетях</t>
  </si>
  <si>
    <t>то же, в % к отпуску в сеть</t>
  </si>
  <si>
    <t>то же, в % к выработке</t>
  </si>
  <si>
    <t>1-е полуг</t>
  </si>
  <si>
    <t>2-е полуг</t>
  </si>
  <si>
    <t>Отпуск тепловой энергии в сеть</t>
  </si>
  <si>
    <t>Покупная тепловая энергия, всего</t>
  </si>
  <si>
    <t>Технологические нужды котельных</t>
  </si>
  <si>
    <r>
      <t xml:space="preserve">Расшифрованные помесячно в данной таблице показатели полезного отпуска тепловой энергии и теплового баланса должны </t>
    </r>
    <r>
      <rPr>
        <b/>
        <sz val="10"/>
        <color indexed="10"/>
        <rFont val="Times New Roman"/>
        <family val="1"/>
      </rPr>
      <t>соответствовать</t>
    </r>
    <r>
      <rPr>
        <sz val="10"/>
        <color indexed="10"/>
        <rFont val="Times New Roman"/>
        <family val="1"/>
      </rPr>
      <t xml:space="preserve"> отражённым в сводных листах шаблона.</t>
    </r>
  </si>
  <si>
    <r>
      <t xml:space="preserve">Сумма </t>
    </r>
    <r>
      <rPr>
        <sz val="10"/>
        <color indexed="10"/>
        <rFont val="Times New Roman CYR"/>
        <family val="0"/>
      </rPr>
      <t>МАКСИМАЛЬНЫХ</t>
    </r>
    <r>
      <rPr>
        <sz val="10"/>
        <rFont val="Times New Roman CYR"/>
        <family val="0"/>
      </rPr>
      <t xml:space="preserve"> значений заявленных тепловых мощностей</t>
    </r>
  </si>
  <si>
    <r>
      <rPr>
        <b/>
        <sz val="10"/>
        <rFont val="Times New Roman CYR"/>
        <family val="0"/>
      </rPr>
      <t>собственное потребление</t>
    </r>
    <r>
      <rPr>
        <sz val="10"/>
        <rFont val="Times New Roman CYR"/>
        <family val="0"/>
      </rPr>
      <t xml:space="preserve"> 
(</t>
    </r>
    <r>
      <rPr>
        <b/>
        <sz val="10"/>
        <color indexed="10"/>
        <rFont val="Times New Roman CYR"/>
        <family val="0"/>
      </rPr>
      <t>НЕ технологические нужды котельной</t>
    </r>
    <r>
      <rPr>
        <sz val="10"/>
        <rFont val="Times New Roman CYR"/>
        <family val="0"/>
      </rPr>
      <t>)</t>
    </r>
  </si>
  <si>
    <t>Согласно приказу Минрегиона России от 28.12.2009 № 610, устанавливаемая договором теплоснабжения тепловая нагрузка определяется как сумма МАКСИМАЛЬНЫХ тепловых нагрузок по видам теплового потребления, в том числе в водяных системах - с точностью до третьего знака после разделителя целого и десятичного значений.</t>
  </si>
  <si>
    <t>Таблица № П1.9.2</t>
  </si>
  <si>
    <t>Отпуск тепловой энергии собственного производства 
(на коллекторах)</t>
  </si>
  <si>
    <t>Отпуск теплоэнергии на коллекторах, Гкал</t>
  </si>
  <si>
    <t>Население всего, в том числе:</t>
  </si>
  <si>
    <t>3.4</t>
  </si>
  <si>
    <t>Стоимость ГАЗА на технологические нужды</t>
  </si>
  <si>
    <t>Объем газа</t>
  </si>
  <si>
    <t>Объёмы газа по группам потребителей</t>
  </si>
  <si>
    <t>3-я группа (перешедшие из группы свыше 100)</t>
  </si>
  <si>
    <t>4-я группа (перешедшие из группы свыше 100)</t>
  </si>
  <si>
    <t>5-я группа (перешедшие из группы свыше 100)</t>
  </si>
  <si>
    <t>6-я группа (перешедшие из группы свыше 100)</t>
  </si>
  <si>
    <t>7-я группа (перешедшие из группы свыше 100)</t>
  </si>
  <si>
    <t>ПССУ 3-я группа</t>
  </si>
  <si>
    <t>ПССУ 4-я группа</t>
  </si>
  <si>
    <t>ПССУ 5-я группа</t>
  </si>
  <si>
    <t>ПССУ 6-я группа</t>
  </si>
  <si>
    <t>ПССУ 7-я группа</t>
  </si>
  <si>
    <t>х</t>
  </si>
  <si>
    <t>Средняя цена газа</t>
  </si>
  <si>
    <t>калорийность газа</t>
  </si>
  <si>
    <t>Оптовая цена газа</t>
  </si>
  <si>
    <t>(7642*1,055)</t>
  </si>
  <si>
    <t>Многоквартир-ные дома (шт)</t>
  </si>
  <si>
    <t>Наименование муниципального образования</t>
  </si>
  <si>
    <t>Население, оплачивающие производство тепловой энергии (получающие тепловую энергию на коллекторах производителей)</t>
  </si>
  <si>
    <t>Тепловая энергия на отопление</t>
  </si>
  <si>
    <t>Тепловая энергия на подогрев исходной холодной воды (нецентрализованное горячее водоснабжение)</t>
  </si>
  <si>
    <t>Тепловая энергия для целей централизованного горячего водоснабжения</t>
  </si>
  <si>
    <t>ИТОГО на коллекторах</t>
  </si>
  <si>
    <t xml:space="preserve">Население, оплачивающие производство и передачу тепловой энергии </t>
  </si>
  <si>
    <t>ИТОГО из тепловых сетей</t>
  </si>
  <si>
    <t>ВСЕГО полезный отпуск для населения Ставропольского края</t>
  </si>
  <si>
    <t xml:space="preserve">Расходы, связанные с производством и реализацией продукции (услуг) </t>
  </si>
  <si>
    <t>объем теплоносителя</t>
  </si>
  <si>
    <t>тариф на теплоноситель</t>
  </si>
  <si>
    <t>Расходы на сырье и материалы</t>
  </si>
  <si>
    <t xml:space="preserve">Расшифровка статьи "Расходы на сырье и материалы" </t>
  </si>
  <si>
    <t>Внереализационные расходы</t>
  </si>
  <si>
    <t>Расходы по сомнительным долгам</t>
  </si>
  <si>
    <t>Расходы на услуги банка</t>
  </si>
  <si>
    <t>Расходы на обслуживание заемных средств</t>
  </si>
  <si>
    <t>расчетная предпринимательская прибыль</t>
  </si>
  <si>
    <t>1.7.</t>
  </si>
  <si>
    <t>Расчетная предпринимательская прибыль</t>
  </si>
  <si>
    <t>Налог на прибыль</t>
  </si>
  <si>
    <t>Установлено на 2019 год</t>
  </si>
  <si>
    <r>
      <t xml:space="preserve">16. Дополнительная информация </t>
    </r>
    <r>
      <rPr>
        <b/>
        <sz val="12"/>
        <color indexed="10"/>
        <rFont val="Times New Roman"/>
        <family val="1"/>
      </rPr>
      <t>(на 01.01.2019)</t>
    </r>
  </si>
  <si>
    <t>Наименование статьи (подстатьи ) затрат</t>
  </si>
  <si>
    <t>Представлены обосновывающие документы (с указанием реквизитов договоров)</t>
  </si>
  <si>
    <t>Количество страниц</t>
  </si>
  <si>
    <t>Ссылка на том/раздел/стр.</t>
  </si>
  <si>
    <t>Наличие конкурсных процедур (да/нет)</t>
  </si>
  <si>
    <t>Настоящим подтверждаем, что вышеуказанный перечень обосновывающих документов и материалов является
полным, достоверным и исчерпывающим.</t>
  </si>
  <si>
    <t>Дата составления документа</t>
  </si>
  <si>
    <t>Подпись руководителя</t>
  </si>
  <si>
    <t>Расходы, связанные с производством и реализацией продукции (услуг) по регулируемым видам деятельности, включаемые в необходимую валовую выручку</t>
  </si>
  <si>
    <t>Топливо</t>
  </si>
  <si>
    <t>Холодная вода (водоотведение)</t>
  </si>
  <si>
    <t>Теплоноситель</t>
  </si>
  <si>
    <t>Оплата услуг, оказываемых организациями, осуществляющими регулируемые виды деятельности в соответствии с законодательством Российской Федерации</t>
  </si>
  <si>
    <t>Сырье и материалы</t>
  </si>
  <si>
    <t>Ремонт основных средств</t>
  </si>
  <si>
    <t>Оплата труда и отчисления на социальные нужды</t>
  </si>
  <si>
    <t>Амортизация основных средств и нематериальных активов</t>
  </si>
  <si>
    <t xml:space="preserve"> Расходы, не учитываемые при определении налоговой базы налога на прибыль (расходы, относимые на прибыль после налогообложения)</t>
  </si>
  <si>
    <t>Расходы на капитальные вложения (инвестиции), определяемые в соответствии с утвержденными инвестиционными программами</t>
  </si>
  <si>
    <t>Расходы на погашение и обслуживание заемных средств, привлекаемых на реализацию мероприятий инвестиционной программы</t>
  </si>
  <si>
    <t>Экономически обоснованные расходы на выплаты, предусмотренные коллективными договорами</t>
  </si>
  <si>
    <t>Итоги деятельности организации в предыдущих периодах регулирования (недополученный доход, экономия средств)</t>
  </si>
  <si>
    <t>произ-во</t>
  </si>
  <si>
    <t>План полезного отпуска</t>
  </si>
  <si>
    <t>Фактические показатели</t>
  </si>
  <si>
    <t>Установлено</t>
  </si>
  <si>
    <t xml:space="preserve">Предложение организации </t>
  </si>
  <si>
    <t>Предложение РТК Ставропольского края</t>
  </si>
  <si>
    <r>
      <t xml:space="preserve">1 </t>
    </r>
    <r>
      <rPr>
        <b/>
        <sz val="10"/>
        <rFont val="Arial"/>
        <family val="2"/>
      </rPr>
      <t>полугодие</t>
    </r>
  </si>
  <si>
    <r>
      <t xml:space="preserve">2 </t>
    </r>
    <r>
      <rPr>
        <b/>
        <sz val="10"/>
        <rFont val="Arial"/>
        <family val="2"/>
      </rPr>
      <t>полугодие</t>
    </r>
  </si>
  <si>
    <r>
      <t>2</t>
    </r>
    <r>
      <rPr>
        <b/>
        <sz val="10"/>
        <rFont val="Arial"/>
        <family val="2"/>
      </rPr>
      <t xml:space="preserve"> полугодие</t>
    </r>
  </si>
  <si>
    <t>Структура полезного отпуска тепловой энергии (мощности)</t>
  </si>
  <si>
    <t>ТЭ на отопление</t>
  </si>
  <si>
    <t>ТЭ на подогрев</t>
  </si>
  <si>
    <t>ТЭ на ЦГВС</t>
  </si>
  <si>
    <t>Полезный отпуск на коллекторах,  в том числе:</t>
  </si>
  <si>
    <t>население всего, в том числе</t>
  </si>
  <si>
    <t>Полезный отпуск из тепловых сетей, в том числе:</t>
  </si>
  <si>
    <t>Обосновывающие материалы:</t>
  </si>
  <si>
    <t>Комментарий:</t>
  </si>
  <si>
    <t>Обоснование:</t>
  </si>
  <si>
    <t>Страницы в тарифном деле</t>
  </si>
  <si>
    <t>1. При наличии полезного отпуска в паре необходимо добавить строки под соответствующей категорией потребителей и тем самым разделить полезный отпуск по видам теплоносителя.
2. При наличии схемы теплоснабжения необходмо предствить ее в электронном виде.
3. Данное поле можно использовать для пояснений организации.</t>
  </si>
  <si>
    <t>Нормативный документ, которым утверждена схема теплоснабжения</t>
  </si>
  <si>
    <t>Реестр договоров с потребителями</t>
  </si>
  <si>
    <t>Документ, которым утверждены потери (приказ министерства жилищно-коммунального хозяйства Ставропольского края)</t>
  </si>
  <si>
    <t>Расчет нормативных потерь</t>
  </si>
  <si>
    <t>Расход натурального топлива</t>
  </si>
  <si>
    <t>Расход условного топлива</t>
  </si>
  <si>
    <t>Удельный расход условного топлива</t>
  </si>
  <si>
    <t>Отпуск ТЭ в сеть тепловой энергии собственного производства</t>
  </si>
  <si>
    <t>месяц</t>
  </si>
  <si>
    <t>объем НТ</t>
  </si>
  <si>
    <t>калорийность</t>
  </si>
  <si>
    <t>объем УТ</t>
  </si>
  <si>
    <t>Удельный расход условного топлива на отпуск в сеть, кг.у.т./Гкал</t>
  </si>
  <si>
    <t>Предложение экспертов РТК Ставропольского края</t>
  </si>
  <si>
    <t>Производство</t>
  </si>
  <si>
    <t>Передача</t>
  </si>
  <si>
    <t>Тариф на энергию</t>
  </si>
  <si>
    <t>Объем энергии</t>
  </si>
  <si>
    <t>Энергия НН (0,4 кВ и ниже)</t>
  </si>
  <si>
    <t>Энергия СН 2 (1-20 кВ)</t>
  </si>
  <si>
    <t>Энергия СН 1 (35 кВ)</t>
  </si>
  <si>
    <t>Энергия ВН (110 кВ и выше)</t>
  </si>
  <si>
    <t>Удельный расход электроэнергии на выработку</t>
  </si>
  <si>
    <t xml:space="preserve">3. </t>
  </si>
  <si>
    <t>Выработка ТЭ</t>
  </si>
  <si>
    <t>Затраты на услуги водоснабжения и водоотведения</t>
  </si>
  <si>
    <t>1 полугодие</t>
  </si>
  <si>
    <t>2 полугодие</t>
  </si>
  <si>
    <t>Затраты на услуги водоснабжения</t>
  </si>
  <si>
    <t>Затраты на услуги водоотведения</t>
  </si>
  <si>
    <t>Удельный расход ВОДЫ на выработку</t>
  </si>
  <si>
    <t>Удельный расход СТОКОВ на выработку</t>
  </si>
  <si>
    <t>Комментарии:</t>
  </si>
  <si>
    <t>Объем</t>
  </si>
  <si>
    <t>Поставщик 1 (Наименование)</t>
  </si>
  <si>
    <t>Поставщик 2 (Наименование)</t>
  </si>
  <si>
    <t>1. Данное поле можно использовать для пояснений организации.</t>
  </si>
  <si>
    <t>Затраты на теплоноситель</t>
  </si>
  <si>
    <t>Комментрарии:</t>
  </si>
  <si>
    <t xml:space="preserve">
Данное поле можно использовать для пояснений организации.</t>
  </si>
  <si>
    <t>Расходы на оплату труда</t>
  </si>
  <si>
    <t>Численность персонала</t>
  </si>
  <si>
    <t>Среднемесячная заработная плата</t>
  </si>
  <si>
    <t>Справочно:среднемесячная заработная плата АУП</t>
  </si>
  <si>
    <t>руб.мес/чел.</t>
  </si>
  <si>
    <t>Результат хозяйственной деятельности организации, подлежащий учету при тарифном регулировании (недополученный доход, экономия средств)</t>
  </si>
  <si>
    <t>ИТОГО Результат</t>
  </si>
  <si>
    <t>Недополученный доход</t>
  </si>
  <si>
    <t>Из заключения на 2020 год (остатки)</t>
  </si>
  <si>
    <t>ΔНВВ 2018</t>
  </si>
  <si>
    <t>Пер.коэфф.</t>
  </si>
  <si>
    <t>НД</t>
  </si>
  <si>
    <t>Объем электроэнергии</t>
  </si>
  <si>
    <t>ДД</t>
  </si>
  <si>
    <t>Объем воды</t>
  </si>
  <si>
    <t>Объем стоков</t>
  </si>
  <si>
    <t>ПО факт /ПО уст.</t>
  </si>
  <si>
    <t>РР э/э</t>
  </si>
  <si>
    <t>Объем уст.</t>
  </si>
  <si>
    <t>Экономия средств</t>
  </si>
  <si>
    <t>Цена факт</t>
  </si>
  <si>
    <t>Предпринимательская прибыль</t>
  </si>
  <si>
    <t xml:space="preserve">РР вода </t>
  </si>
  <si>
    <t>Цена факт.</t>
  </si>
  <si>
    <t>РР водоотв.</t>
  </si>
  <si>
    <t xml:space="preserve">Объем уст. </t>
  </si>
  <si>
    <t>На коллекторах</t>
  </si>
  <si>
    <t>Объем факт 1 пг</t>
  </si>
  <si>
    <t>Объем факт 2 пг</t>
  </si>
  <si>
    <t>Тариф 1 пг</t>
  </si>
  <si>
    <t>Тариф 2 пг</t>
  </si>
  <si>
    <t>Из теловых сетей</t>
  </si>
  <si>
    <t>1.Экономически обоснованные расходы на выплаты, предусмотренные коллективными договорами, должны быть заявлены с обязательным представлением в РТК Ставропольского края копии данных договоров. 
Данное поле можно использовать для пояснений организации.</t>
  </si>
  <si>
    <t>ФИО</t>
  </si>
  <si>
    <t>Расшифровка статьи "Расходы на оплату труда и страховые взносы"</t>
  </si>
  <si>
    <t>Расшифровка статьи "Амортизация основных средств и нематериальных активов"</t>
  </si>
  <si>
    <r>
      <t>м</t>
    </r>
    <r>
      <rPr>
        <vertAlign val="superscript"/>
        <sz val="12"/>
        <rFont val="Times New Roman"/>
        <family val="1"/>
      </rPr>
      <t>3</t>
    </r>
  </si>
  <si>
    <r>
      <t>руб./м</t>
    </r>
    <r>
      <rPr>
        <vertAlign val="superscript"/>
        <sz val="12"/>
        <rFont val="Times New Roman"/>
        <family val="1"/>
      </rPr>
      <t>3</t>
    </r>
  </si>
  <si>
    <r>
      <t>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/Гкал</t>
    </r>
  </si>
  <si>
    <t>Расходы на холодную воду (водоотведение)</t>
  </si>
  <si>
    <t>Работы и услуги производственного характера</t>
  </si>
  <si>
    <r>
      <t xml:space="preserve">
Внимание! </t>
    </r>
    <r>
      <rPr>
        <b/>
        <sz val="11"/>
        <color indexed="10"/>
        <rFont val="Times New Roman CYR"/>
        <family val="0"/>
      </rPr>
      <t>Обязательно</t>
    </r>
    <r>
      <rPr>
        <sz val="11"/>
        <color indexed="10"/>
        <rFont val="Times New Roman CYR"/>
        <family val="0"/>
      </rPr>
      <t xml:space="preserve"> следует выделить расходы на материалы для нужд ХВО</t>
    </r>
  </si>
  <si>
    <t>АНКЕТА  КОТЕЛЬНОЙ</t>
  </si>
  <si>
    <t>Наименование котельной:</t>
  </si>
  <si>
    <t>Адрес котельной (район, поселение, населенный пункт, улица):</t>
  </si>
  <si>
    <t>Балансовая принадлежность котельной:</t>
  </si>
  <si>
    <t>Реквизиты правоустанавливающего документа, подтверждающего право владения (пользования) котельной:</t>
  </si>
  <si>
    <t>Наименование эксплуатирующей организации:                                                                                                                                                               тел/факс</t>
  </si>
  <si>
    <t>Технические параметры котлов</t>
  </si>
  <si>
    <t>Водоподготовка</t>
  </si>
  <si>
    <t>Марка котлов</t>
  </si>
  <si>
    <t>Режим работы котлов</t>
  </si>
  <si>
    <t>КПД котлов, %</t>
  </si>
  <si>
    <t>Единич. мощность котлов Гкал/ч</t>
  </si>
  <si>
    <t>Кол-во котлов</t>
  </si>
  <si>
    <t>Общая мощность котельной Гкал/ч</t>
  </si>
  <si>
    <t>Подключен. нагрузка потребителей, Гкал/ч</t>
  </si>
  <si>
    <t>Вид топлива</t>
  </si>
  <si>
    <t>Схема ВПУ</t>
  </si>
  <si>
    <t>Произво-дитель-ность  т/час</t>
  </si>
  <si>
    <t>Кол-во фильтров, шт.</t>
  </si>
  <si>
    <r>
      <t xml:space="preserve">Диаметр </t>
    </r>
    <r>
      <rPr>
        <b/>
        <sz val="11"/>
        <rFont val="Times New Roman"/>
        <family val="1"/>
      </rPr>
      <t>фильтров</t>
    </r>
    <r>
      <rPr>
        <b/>
        <sz val="12"/>
        <rFont val="Times New Roman"/>
        <family val="1"/>
      </rPr>
      <t xml:space="preserve"> мм</t>
    </r>
  </si>
  <si>
    <t>покупная или собственной добычи</t>
  </si>
  <si>
    <t>паровой,водогрейный,  на  ГВС</t>
  </si>
  <si>
    <t>изготов-   ления</t>
  </si>
  <si>
    <t>монтажа</t>
  </si>
  <si>
    <t>послед. кап. рем.</t>
  </si>
  <si>
    <t xml:space="preserve">Технические параметры вспомогательного оборудования </t>
  </si>
  <si>
    <t>Насосы</t>
  </si>
  <si>
    <t>Горелки, топочное устройство, тягодутьевые машины</t>
  </si>
  <si>
    <t xml:space="preserve">Деаэраторы, теплообменники, баки и др. </t>
  </si>
  <si>
    <t xml:space="preserve">Марка насосов </t>
  </si>
  <si>
    <t>Назначение</t>
  </si>
  <si>
    <t>Произво-дитель-  ность,      м³/ч</t>
  </si>
  <si>
    <t>Напор</t>
  </si>
  <si>
    <t>Мощность двигателя</t>
  </si>
  <si>
    <t>Кол-во</t>
  </si>
  <si>
    <t>Марка</t>
  </si>
  <si>
    <t>Произво-дитель-ность    м³/ч</t>
  </si>
  <si>
    <t>Напор м.вод.ст.</t>
  </si>
  <si>
    <t>Мощность двигателя кВтч</t>
  </si>
  <si>
    <t>Марка,                поверхность нагрева</t>
  </si>
  <si>
    <t>Производительность   м³/ч</t>
  </si>
  <si>
    <t>Мощность двигателя   кВтч</t>
  </si>
  <si>
    <t>сетевой, питательный, подпиточный, солевой  и т.д.</t>
  </si>
  <si>
    <t>в работе (резерв), шт</t>
  </si>
  <si>
    <t>Горелка, вентилятор, дымосос и т.д.</t>
  </si>
  <si>
    <t>Установлено приборов  учета в котельной по видам ресурсов (тип и количество)</t>
  </si>
  <si>
    <t>Характеристика и исполнение тепловой сети</t>
  </si>
  <si>
    <t>Вид ресурсов</t>
  </si>
  <si>
    <t>топливо</t>
  </si>
  <si>
    <t>э/энергия</t>
  </si>
  <si>
    <t>тепло</t>
  </si>
  <si>
    <t>холодная вода</t>
  </si>
  <si>
    <t>открытая, км</t>
  </si>
  <si>
    <t>закрытая, км</t>
  </si>
  <si>
    <t>надземная, км</t>
  </si>
  <si>
    <t>подземная, км</t>
  </si>
  <si>
    <t>2-х трубн, км.</t>
  </si>
  <si>
    <t>4-х трубн., км</t>
  </si>
  <si>
    <t>Тип прибора</t>
  </si>
  <si>
    <t>Количество, шт</t>
  </si>
  <si>
    <t>Руководитель организации _____________________ /_________________/</t>
  </si>
  <si>
    <t>Исполнитель _____________________ /_________________/ тел. _____________</t>
  </si>
  <si>
    <t>Дата ________________</t>
  </si>
  <si>
    <t xml:space="preserve">Характеристика тепловых сетей </t>
  </si>
  <si>
    <t>Балансовая принадлежность тепловых сетей:</t>
  </si>
  <si>
    <t>Реквизиты правоустанавливающего документа, подтверждающего право владения (пользования) тепловыми сетями:</t>
  </si>
  <si>
    <t>Наименование эксплуатирующей организации:</t>
  </si>
  <si>
    <t>Схема тепловой сети отопления ( открытая или закрытая)</t>
  </si>
  <si>
    <t>Наименование участка (района) эксплуатации тепловых сетей</t>
  </si>
  <si>
    <t>Принадлеж-    ность                 (на балансе, аренда и пр.)</t>
  </si>
  <si>
    <r>
      <t>Протяженность участка по трассе</t>
    </r>
    <r>
      <rPr>
        <b/>
        <sz val="10"/>
        <rFont val="Times New Roman"/>
        <family val="1"/>
      </rPr>
      <t>, м</t>
    </r>
  </si>
  <si>
    <t>Количество тепловых камер (пунктов)</t>
  </si>
  <si>
    <t>Условный диаметр труб, Ду,мм</t>
  </si>
  <si>
    <t>Количество запорной арматуры на участке сети, шт.</t>
  </si>
  <si>
    <t>Способ прокладки (бесканальная, в  каналах, надземная)</t>
  </si>
  <si>
    <r>
      <t xml:space="preserve">Среднегодовые температуры воды в </t>
    </r>
    <r>
      <rPr>
        <i/>
        <vertAlign val="superscript"/>
        <sz val="10"/>
        <rFont val="Times New Roman"/>
        <family val="1"/>
      </rPr>
      <t>о</t>
    </r>
    <r>
      <rPr>
        <i/>
        <sz val="10"/>
        <rFont val="Times New Roman"/>
        <family val="1"/>
      </rPr>
      <t>С</t>
    </r>
  </si>
  <si>
    <r>
      <t>Объем воды в сетях, м</t>
    </r>
    <r>
      <rPr>
        <vertAlign val="superscript"/>
        <sz val="10"/>
        <rFont val="Times New Roman"/>
        <family val="1"/>
      </rPr>
      <t>3</t>
    </r>
  </si>
  <si>
    <t>Разность геодезических отметок, м</t>
  </si>
  <si>
    <t>Гидравлическое сопротивление сети, Рг=Рпод-Робр, м.вод.ст.</t>
  </si>
  <si>
    <t>подающей линии</t>
  </si>
  <si>
    <t>обратной линии</t>
  </si>
  <si>
    <t>Горячее водоснабжение</t>
  </si>
  <si>
    <r>
      <t>Утвержденный график температурного режима в тепловой сети  t</t>
    </r>
    <r>
      <rPr>
        <b/>
        <vertAlign val="subscript"/>
        <sz val="12"/>
        <rFont val="Times New Roman"/>
        <family val="1"/>
      </rPr>
      <t>под</t>
    </r>
    <r>
      <rPr>
        <b/>
        <sz val="12"/>
        <rFont val="Times New Roman"/>
        <family val="1"/>
      </rPr>
      <t>/t</t>
    </r>
    <r>
      <rPr>
        <b/>
        <vertAlign val="subscript"/>
        <sz val="12"/>
        <rFont val="Times New Roman"/>
        <family val="1"/>
      </rPr>
      <t>обр</t>
    </r>
    <r>
      <rPr>
        <b/>
        <sz val="12"/>
        <rFont val="Times New Roman"/>
        <family val="1"/>
      </rPr>
      <t xml:space="preserve"> =     /      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С (приложить его копию к анкете и схему тепловых сетей ).</t>
    </r>
  </si>
  <si>
    <t>Руководитель ______________________/_________________/  Телефон_______________</t>
  </si>
  <si>
    <t>Исполнитель ______________________/_________________/  Телефон_______________</t>
  </si>
  <si>
    <t>(наименование организации, реквизиты инвестиционной программы)</t>
  </si>
  <si>
    <t>№
п/п</t>
  </si>
  <si>
    <t>Наименование мероприятия</t>
  </si>
  <si>
    <t>Срок начала строительства (реконструкции), год (годы)</t>
  </si>
  <si>
    <t xml:space="preserve"> Срок ввода в эксплуатацию, год (годы)</t>
  </si>
  <si>
    <t>Отклонение (стр.6-стр 5), тыс.рублей без НДС</t>
  </si>
  <si>
    <t xml:space="preserve">Величина объема фактического исполнения инвестиционной программы по объектам  по стоимости, определенной в инвестиционной программе, тыс.рублей без НДС </t>
  </si>
  <si>
    <t>Комментарии</t>
  </si>
  <si>
    <t xml:space="preserve">ИТОГО </t>
  </si>
  <si>
    <t>(Ф.И.О.)</t>
  </si>
  <si>
    <t>срок начала строительства (реконструкции), год (годы)</t>
  </si>
  <si>
    <t xml:space="preserve"> срок ввода в эксплуатацию, год (годы)</t>
  </si>
  <si>
    <t>Стоимость начала строительства (реконструкции), тыс.руб
(без учета НДС)</t>
  </si>
  <si>
    <t>амортизация</t>
  </si>
  <si>
    <t>прибыль на капитальные вложения, подлежащая включению в состав НВВ</t>
  </si>
  <si>
    <t>заемные средства</t>
  </si>
  <si>
    <t>иное</t>
  </si>
  <si>
    <t>________________</t>
  </si>
  <si>
    <t>Наименование контрагента (персонализация физических или юридических лиц)</t>
  </si>
  <si>
    <t>Наименование муниципального образования Ставропольского края, на территории которого возникла задолженность</t>
  </si>
  <si>
    <t>Реквизиты нормативного правового акта органа местного самоуправления Ставропольского края о присвоении статуса ЕТО</t>
  </si>
  <si>
    <t>Реквизиты акта инвентаризации расчетов с покупателями, поставщиками и прочими дебиторами и кредиторами</t>
  </si>
  <si>
    <t>Дата возникновения задолженности</t>
  </si>
  <si>
    <t>Основание для отнесения к сомнительным долгам</t>
  </si>
  <si>
    <t>Наименование товара (услуги), задолженность за которые признана сомнительной</t>
  </si>
  <si>
    <t>Реквизиты приказа о создании резерва по сомнительным долгам</t>
  </si>
  <si>
    <t>Величина сомнительного долга, руб.</t>
  </si>
  <si>
    <t>Предложение организации</t>
  </si>
  <si>
    <t xml:space="preserve">Принято экспертами </t>
  </si>
  <si>
    <t xml:space="preserve">Основание для признания безнадежной дебиторской задолженности </t>
  </si>
  <si>
    <t xml:space="preserve">Наименование товара (услуги), задолженность за которые признана безнадежной </t>
  </si>
  <si>
    <t>Реквизиты приказа о списании дебиторской задолженности</t>
  </si>
  <si>
    <t>Величина безнадежной дебиторской задолжненности, руб.</t>
  </si>
  <si>
    <t>1. В целях подтверждения экономической обоснованности понесенных организацией расходов по данной статье представляется бухгалтерская отчетность, акты инвентаризации расчетов с покупателями, основания для признания безнадежной дебиторской задолженности (судебные решения, постановления судебных приставов об окончании исполнительного производства, а также приказы о списании дебиторской задолженности.
2. Данное поле можно использовать для пояснений организации.</t>
  </si>
  <si>
    <r>
      <t xml:space="preserve">1 </t>
    </r>
    <r>
      <rPr>
        <sz val="10"/>
        <rFont val="Arial"/>
        <family val="2"/>
      </rPr>
      <t>полугодие</t>
    </r>
  </si>
  <si>
    <r>
      <t xml:space="preserve">2 </t>
    </r>
    <r>
      <rPr>
        <sz val="10"/>
        <rFont val="Arial"/>
        <family val="2"/>
      </rPr>
      <t>полугодие</t>
    </r>
  </si>
  <si>
    <t>Получено воды со стороны</t>
  </si>
  <si>
    <r>
      <t>тыс.м</t>
    </r>
    <r>
      <rPr>
        <vertAlign val="superscript"/>
        <sz val="12"/>
        <rFont val="Arial"/>
        <family val="2"/>
      </rPr>
      <t>3</t>
    </r>
  </si>
  <si>
    <t>Объем отпуска в сеть</t>
  </si>
  <si>
    <t>Объем потерь</t>
  </si>
  <si>
    <t>Объем реализации товаров и услуг потребителям всего, в том числе</t>
  </si>
  <si>
    <r>
      <t>тыс.м</t>
    </r>
    <r>
      <rPr>
        <b/>
        <vertAlign val="superscript"/>
        <sz val="12"/>
        <rFont val="Arial"/>
        <family val="2"/>
      </rPr>
      <t>3</t>
    </r>
  </si>
  <si>
    <t>населению всего, в том числе</t>
  </si>
  <si>
    <t>из тепловых сетей</t>
  </si>
  <si>
    <r>
      <t>тыс.м</t>
    </r>
    <r>
      <rPr>
        <i/>
        <vertAlign val="superscript"/>
        <sz val="12"/>
        <rFont val="Arial"/>
        <family val="2"/>
      </rPr>
      <t>3</t>
    </r>
  </si>
  <si>
    <t>на коллекторах</t>
  </si>
  <si>
    <t>бюджетным потребителям</t>
  </si>
  <si>
    <t>прочим потребителям</t>
  </si>
  <si>
    <t>Необходимая валовая выручка для потребителей за исключением населения и приравненных к нему категорий потребителей</t>
  </si>
  <si>
    <t>Стоимость исходной воды</t>
  </si>
  <si>
    <t>объем реализации воды из тепловых сетей</t>
  </si>
  <si>
    <t>объем реализации воды на коллекторах</t>
  </si>
  <si>
    <t>тариф на холодную воду</t>
  </si>
  <si>
    <r>
      <t>руб./м</t>
    </r>
    <r>
      <rPr>
        <i/>
        <vertAlign val="superscript"/>
        <sz val="12"/>
        <rFont val="Arial"/>
        <family val="2"/>
      </rPr>
      <t>3</t>
    </r>
  </si>
  <si>
    <t>Стоимость воды на технологические нужды котельной</t>
  </si>
  <si>
    <t>объем реализации воды</t>
  </si>
  <si>
    <t>Стоимость потерь воды в сетях ГВС</t>
  </si>
  <si>
    <t>Затраты на подогрев воды всего</t>
  </si>
  <si>
    <t>затраты на подогрев воды из тепловых сетей</t>
  </si>
  <si>
    <t>затраты на подогрев воды на коллекторах</t>
  </si>
  <si>
    <t>стоимость подогрева горячей воды, отпускаемой из тепловых сетей</t>
  </si>
  <si>
    <t>стоимость подогрева горячей воды, отпускаемой потребителям на коллекторах источников тепловой энергии</t>
  </si>
  <si>
    <r>
      <t>количество тепловой энергии на подогрев 1 м</t>
    </r>
    <r>
      <rPr>
        <i/>
        <vertAlign val="superscript"/>
        <sz val="12"/>
        <rFont val="Arial"/>
        <family val="2"/>
      </rPr>
      <t xml:space="preserve">3 </t>
    </r>
    <r>
      <rPr>
        <i/>
        <sz val="12"/>
        <rFont val="Arial"/>
        <family val="2"/>
      </rPr>
      <t>воды</t>
    </r>
  </si>
  <si>
    <r>
      <t>Гкал/м</t>
    </r>
    <r>
      <rPr>
        <i/>
        <vertAlign val="superscript"/>
        <sz val="12"/>
        <rFont val="Arial"/>
        <family val="2"/>
      </rPr>
      <t>3</t>
    </r>
  </si>
  <si>
    <t>тариф на тепловую энергию, отпускаемую из тепловых сетей</t>
  </si>
  <si>
    <t>тариф на тепловую энергию на коллекторах источников тепловой энергии</t>
  </si>
  <si>
    <t>Необходимая валовая выручка для населения и приравненных к нему категорий потребителей</t>
  </si>
  <si>
    <t>объем реализации воды потребителям на коллекторах источников тепловой энергии</t>
  </si>
  <si>
    <t>Необходимая валовая выручка всего, в том числе</t>
  </si>
  <si>
    <t>Расходы по сомнительным долгам/Безнадежная ко взысканию задолженность</t>
  </si>
  <si>
    <t xml:space="preserve">
1. Подтверждать необходимо как плановые значения, так и фактические.
2. Данное поле можно использовать для пояснений организации.</t>
  </si>
  <si>
    <t>Установлено на 2022 год</t>
  </si>
  <si>
    <t>1-е полугодие 2023 года</t>
  </si>
  <si>
    <t>2-е полугодие 2023 года</t>
  </si>
  <si>
    <t>всего 2023 год</t>
  </si>
  <si>
    <t>Расчет РТК Ставропольского края расхода топлива по котельным на 2023 год</t>
  </si>
  <si>
    <t>ΔНВВ 2021</t>
  </si>
  <si>
    <r>
      <t xml:space="preserve">НВВ </t>
    </r>
    <r>
      <rPr>
        <b/>
        <vertAlign val="subscript"/>
        <sz val="12"/>
        <rFont val="Arial"/>
        <family val="2"/>
      </rPr>
      <t>факт</t>
    </r>
    <r>
      <rPr>
        <b/>
        <sz val="12"/>
        <rFont val="Arial"/>
        <family val="2"/>
      </rPr>
      <t xml:space="preserve"> 2021</t>
    </r>
  </si>
  <si>
    <r>
      <t xml:space="preserve">ОР </t>
    </r>
    <r>
      <rPr>
        <vertAlign val="subscript"/>
        <sz val="12"/>
        <rFont val="Arial"/>
        <family val="2"/>
      </rPr>
      <t>факт</t>
    </r>
    <r>
      <rPr>
        <sz val="12"/>
        <rFont val="Arial"/>
        <family val="2"/>
      </rPr>
      <t xml:space="preserve"> 2021</t>
    </r>
  </si>
  <si>
    <r>
      <t xml:space="preserve">НР </t>
    </r>
    <r>
      <rPr>
        <vertAlign val="subscript"/>
        <sz val="12"/>
        <rFont val="Arial"/>
        <family val="2"/>
      </rPr>
      <t>факт</t>
    </r>
    <r>
      <rPr>
        <sz val="12"/>
        <rFont val="Arial"/>
        <family val="2"/>
      </rPr>
      <t xml:space="preserve"> 2021</t>
    </r>
  </si>
  <si>
    <r>
      <t xml:space="preserve">РЭ </t>
    </r>
    <r>
      <rPr>
        <vertAlign val="subscript"/>
        <sz val="12"/>
        <rFont val="Arial"/>
        <family val="2"/>
      </rPr>
      <t>факт</t>
    </r>
    <r>
      <rPr>
        <sz val="12"/>
        <rFont val="Arial"/>
        <family val="2"/>
      </rPr>
      <t xml:space="preserve"> 2021</t>
    </r>
  </si>
  <si>
    <r>
      <t xml:space="preserve">РТ </t>
    </r>
    <r>
      <rPr>
        <i/>
        <vertAlign val="subscript"/>
        <sz val="12"/>
        <rFont val="Arial"/>
        <family val="2"/>
      </rPr>
      <t>факт</t>
    </r>
    <r>
      <rPr>
        <i/>
        <sz val="12"/>
        <rFont val="Arial"/>
        <family val="2"/>
      </rPr>
      <t xml:space="preserve"> 2021</t>
    </r>
  </si>
  <si>
    <t>b 2021</t>
  </si>
  <si>
    <r>
      <t>Q</t>
    </r>
    <r>
      <rPr>
        <i/>
        <vertAlign val="subscript"/>
        <sz val="12"/>
        <color indexed="10"/>
        <rFont val="Arial"/>
        <family val="2"/>
      </rPr>
      <t>кф</t>
    </r>
    <r>
      <rPr>
        <i/>
        <sz val="12"/>
        <color indexed="10"/>
        <rFont val="Arial"/>
        <family val="2"/>
      </rPr>
      <t xml:space="preserve"> 2021 (см. примечание)</t>
    </r>
  </si>
  <si>
    <r>
      <t>ЦТ</t>
    </r>
    <r>
      <rPr>
        <i/>
        <vertAlign val="subscript"/>
        <sz val="12"/>
        <rFont val="Arial"/>
        <family val="2"/>
      </rPr>
      <t>факт</t>
    </r>
    <r>
      <rPr>
        <i/>
        <sz val="12"/>
        <rFont val="Arial"/>
        <family val="2"/>
      </rPr>
      <t xml:space="preserve"> 2021</t>
    </r>
  </si>
  <si>
    <r>
      <t xml:space="preserve">РР </t>
    </r>
    <r>
      <rPr>
        <vertAlign val="subscript"/>
        <sz val="12"/>
        <rFont val="Arial"/>
        <family val="2"/>
      </rPr>
      <t>факт</t>
    </r>
    <r>
      <rPr>
        <sz val="12"/>
        <rFont val="Arial"/>
        <family val="2"/>
      </rPr>
      <t xml:space="preserve"> 2021</t>
    </r>
  </si>
  <si>
    <r>
      <t xml:space="preserve">П </t>
    </r>
    <r>
      <rPr>
        <vertAlign val="subscript"/>
        <sz val="12"/>
        <rFont val="Arial"/>
        <family val="2"/>
      </rPr>
      <t>факт</t>
    </r>
    <r>
      <rPr>
        <sz val="12"/>
        <rFont val="Arial"/>
        <family val="2"/>
      </rPr>
      <t xml:space="preserve"> 2021</t>
    </r>
  </si>
  <si>
    <r>
      <t xml:space="preserve">НД </t>
    </r>
    <r>
      <rPr>
        <vertAlign val="subscript"/>
        <sz val="12"/>
        <rFont val="Arial"/>
        <family val="2"/>
      </rPr>
      <t>утв.</t>
    </r>
    <r>
      <rPr>
        <sz val="12"/>
        <rFont val="Arial"/>
        <family val="2"/>
      </rPr>
      <t xml:space="preserve"> 2021</t>
    </r>
  </si>
  <si>
    <r>
      <t xml:space="preserve">ДД </t>
    </r>
    <r>
      <rPr>
        <vertAlign val="subscript"/>
        <sz val="12"/>
        <rFont val="Arial"/>
        <family val="2"/>
      </rPr>
      <t>утв.</t>
    </r>
    <r>
      <rPr>
        <sz val="12"/>
        <rFont val="Arial"/>
        <family val="2"/>
      </rPr>
      <t xml:space="preserve"> 2021</t>
    </r>
  </si>
  <si>
    <r>
      <t xml:space="preserve">РПП </t>
    </r>
    <r>
      <rPr>
        <vertAlign val="subscript"/>
        <sz val="12"/>
        <rFont val="Arial"/>
        <family val="2"/>
      </rPr>
      <t>утв.</t>
    </r>
    <r>
      <rPr>
        <sz val="12"/>
        <rFont val="Arial"/>
        <family val="2"/>
      </rPr>
      <t xml:space="preserve"> 2021</t>
    </r>
  </si>
  <si>
    <t>ТВ 2021</t>
  </si>
  <si>
    <t>ИПЦ 2023</t>
  </si>
  <si>
    <t>ИПЦ 2022</t>
  </si>
  <si>
    <t>ΔКНК 2021</t>
  </si>
  <si>
    <t>Предложение РТК на 2023 год</t>
  </si>
  <si>
    <t>Наименование основного средства</t>
  </si>
  <si>
    <t>Дата постановки на бухгалтерский учет</t>
  </si>
  <si>
    <t>Инвентарный номер</t>
  </si>
  <si>
    <t>Балансовая (первоначальная) стоимость основного средства</t>
  </si>
  <si>
    <t>Остаточная стоимость основного средства</t>
  </si>
  <si>
    <r>
      <rPr>
        <i/>
        <sz val="12"/>
        <rFont val="Times New Roman CYR"/>
        <family val="0"/>
      </rPr>
      <t>ИНФОРМАЦИЯ</t>
    </r>
    <r>
      <rPr>
        <sz val="12"/>
        <rFont val="Times New Roman CYR"/>
        <family val="0"/>
      </rPr>
      <t xml:space="preserve">
об объектах основных средств, находящихся на балансе у организации, относимых на регулируемый вид деятельности и приобретенных (созданных) за счет средств целевого бюджетного финансирования</t>
    </r>
  </si>
  <si>
    <t>Установлено на 2023 год</t>
  </si>
  <si>
    <t>План 2024 год</t>
  </si>
  <si>
    <t>Перечень документов (материалов), представленных к тарифному регулированию на 2024 год</t>
  </si>
  <si>
    <t>Заполняется при наличии утвержденной инвестиционной программы в 2022 году</t>
  </si>
  <si>
    <t xml:space="preserve">корректировка необходимой валовой выручки, осуществляемая в связи с неисполнением инвестиционной программы в 2022 году
</t>
  </si>
  <si>
    <t xml:space="preserve">Плановая стоимость  мероприятия на 2022 год согласно инвестиционной программе, тыс.рублей без учета НДС </t>
  </si>
  <si>
    <t>Фактическая стоимость  мероприятия за 2022 год, тыс.рублей без учета НДС</t>
  </si>
  <si>
    <t>Заполняется при наличии утвержденной инвестиционной программы на 2024 год</t>
  </si>
  <si>
    <t>Расчёт присоединённой нагрузки (договорной) на 2024 год</t>
  </si>
  <si>
    <t>ПЛАН полезного отпуска тепловой энергии, отпускаемой населению Ставропольского края на 2024 год</t>
  </si>
  <si>
    <t>2024 год</t>
  </si>
  <si>
    <t>ПЛАН полезного отпуска тепловой энергии и ТЕПЛОВОЙ БАЛАНС на 2024 год</t>
  </si>
  <si>
    <t>Форма 46-ТЭ за 2022 год</t>
  </si>
  <si>
    <t>Расчет расхода топлива по котельным на 2024 год</t>
  </si>
  <si>
    <t>1-е полугодие 2024 года</t>
  </si>
  <si>
    <t>2-е полугодие 2024 года</t>
  </si>
  <si>
    <t>всего 2024 год</t>
  </si>
  <si>
    <t xml:space="preserve">Расчёт расходов на газ и средней цены газа </t>
  </si>
  <si>
    <t>Индекс роста</t>
  </si>
  <si>
    <r>
      <t xml:space="preserve">1 </t>
    </r>
    <r>
      <rPr>
        <b/>
        <sz val="11"/>
        <rFont val="Arial"/>
        <family val="2"/>
      </rPr>
      <t>полугодие</t>
    </r>
  </si>
  <si>
    <r>
      <t xml:space="preserve">2 </t>
    </r>
    <r>
      <rPr>
        <b/>
        <sz val="11"/>
        <rFont val="Arial"/>
        <family val="2"/>
      </rPr>
      <t>полугодие</t>
    </r>
  </si>
  <si>
    <r>
      <t>руб/тыс.м</t>
    </r>
    <r>
      <rPr>
        <vertAlign val="superscript"/>
        <sz val="12"/>
        <rFont val="Arial"/>
        <family val="2"/>
      </rPr>
      <t>3</t>
    </r>
  </si>
  <si>
    <r>
      <t>руб/тыс.м</t>
    </r>
    <r>
      <rPr>
        <b/>
        <vertAlign val="superscript"/>
        <sz val="12"/>
        <rFont val="Arial"/>
        <family val="2"/>
      </rPr>
      <t>3</t>
    </r>
  </si>
  <si>
    <r>
      <t>оптовая цена на газ калорийностью 7900 ккал/м</t>
    </r>
    <r>
      <rPr>
        <vertAlign val="superscript"/>
        <sz val="12"/>
        <rFont val="Arial"/>
        <family val="2"/>
      </rPr>
      <t>3</t>
    </r>
  </si>
  <si>
    <t>3.2.1.</t>
  </si>
  <si>
    <t>Затраты на специальную надбавку к тарифам ООО "Газпром газораспределение Ставрополь"</t>
  </si>
  <si>
    <t>3-я группа (от 10 до 100 млн.м3)</t>
  </si>
  <si>
    <t>руб/тыс.м3</t>
  </si>
  <si>
    <t>4-я группа (от 1 до 10 млн.м3)</t>
  </si>
  <si>
    <t>5-я группа (от 0,1 до 1 млн.м3)</t>
  </si>
  <si>
    <t>6-я группа (от 0,01 до 0,1 млн.м3)</t>
  </si>
  <si>
    <t>7-я группа (менее 0,01 млн.м3)</t>
  </si>
  <si>
    <t>3.2.2.</t>
  </si>
  <si>
    <t>Расходы на услуги по транспортировке газа  АО "Газпром газораспределение Ставрополь":</t>
  </si>
  <si>
    <r>
      <t>3-я группа (от 10 до 100 млн.м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</t>
    </r>
  </si>
  <si>
    <r>
      <t>4-я группа (от 1 до 10 млн.м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</t>
    </r>
  </si>
  <si>
    <r>
      <t>5-я группа (от 0,1 до 1 млн.м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</t>
    </r>
  </si>
  <si>
    <r>
      <t>6-я группа (от 0,01 до 0,1 млн.м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</t>
    </r>
  </si>
  <si>
    <r>
      <t>7-я группа (менее 0,01 млн.м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</t>
    </r>
  </si>
  <si>
    <t>Фактические показатели 2022 года</t>
  </si>
  <si>
    <t>Предложение организации на 2024 год</t>
  </si>
  <si>
    <t>Предложение экспертов РТК Ставропольского края на 2024 год</t>
  </si>
  <si>
    <r>
      <t xml:space="preserve">Расчет переводного коэффициента калорийности природного газа по актам сдачи-приема газа за 2022 год (по договору № 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от )</t>
    </r>
  </si>
  <si>
    <t>1. Калорийность газа должна быть подтверждена помесячными актами сдачи-приема газа, представленными поставщиком газа (АО "Газпром межрегионгаз Ставрополь") за 2022 год. 
2. К тарифному регулированию на 2024 год представляется копия договора о поставке газа.
3. Данное поле можно использовать для пояснений организации.</t>
  </si>
  <si>
    <t>1.К тарифному регулированию на 2024 год представляется копия договора о воды (водоотведенния). 
2.Данное поле можно использовать для пояснений организации.</t>
  </si>
  <si>
    <t>1. Все заявленные расходы должны быть подтверждены документарно, также как и фактически понесенные в 2022 году затраты.
2. Данное поле можно использовать для пояснений организации.</t>
  </si>
  <si>
    <t xml:space="preserve">
1. Все заявленные расходы должны быть подтверждены документарно, также как и фактически понесенные в 2022 году затраты.
2.Данное поле можно использовать для пояснений организации..</t>
  </si>
  <si>
    <t>Преложение экспертов РТК Ставропольского края на 2024 год</t>
  </si>
  <si>
    <t>Ставка 1 разряда на 1 января 2024 г.</t>
  </si>
  <si>
    <r>
      <t xml:space="preserve">
1.Размер амортизационных отчислений должен быть подтвержден </t>
    </r>
    <r>
      <rPr>
        <b/>
        <sz val="12"/>
        <color indexed="10"/>
        <rFont val="Times New Roman"/>
        <family val="1"/>
      </rPr>
      <t xml:space="preserve"> пообъектной ведомостью начислений за 2022 год с ОБЯЗАТЕЛЬНЫМ указанием амортизационной группы</t>
    </r>
    <r>
      <rPr>
        <sz val="12"/>
        <color indexed="10"/>
        <rFont val="Times New Roman"/>
        <family val="1"/>
      </rPr>
      <t xml:space="preserve"> в соответствии с Классификацией основных средств, включаемых в амортизационные группы, утвержденной постановлением Правительства Российской Федерации от 01января 2002 г. № 1. 
2.Данное поле можно использовать для пояснений организации.</t>
    </r>
  </si>
  <si>
    <t>Величина амортизационных отчислений по итогам 2022 года</t>
  </si>
  <si>
    <t>Безнадежная дебиторская задолженность по итогам 2022 года</t>
  </si>
  <si>
    <t>Резерв по сомнительным долгам на 2024 год</t>
  </si>
  <si>
    <t>1. В целях подтверждения экономической обоснованности понесенных организацией расходов по данной статье представляется бухгалтерская отчетность, акты инвентаризации расчетов с покупателями, основания для отнесения к сомнительным долгам, приказы о создании резерва по сомниетльным долгам, а также копия нормативного правового акта органа местного самоуправления Ставропольского края о присвоении статуса ЕТО и форма № 22-ЖКХ за 2022 год.
2. Данное поле можно использовать для пояснений организации.</t>
  </si>
  <si>
    <t>Товарная выручка по итогам 2022 года</t>
  </si>
  <si>
    <t>Фактические показатели за 2022 год</t>
  </si>
  <si>
    <t>Производственная программа в сфере централизованного горячего водоснабжения на 2024 год:</t>
  </si>
  <si>
    <t>Принято на 2023 год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</si>
</sst>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"/>
    <numFmt numFmtId="176" formatCode="0.0000"/>
    <numFmt numFmtId="177" formatCode="#,##0.000"/>
    <numFmt numFmtId="178" formatCode="#,##0.0"/>
    <numFmt numFmtId="179" formatCode="_-* #,##0.000_р_._-;\-* #,##0.000_р_._-;_-* &quot;-&quot;??_р_._-;_-@_-"/>
    <numFmt numFmtId="180" formatCode="0.0%"/>
    <numFmt numFmtId="181" formatCode="0.0000000"/>
    <numFmt numFmtId="182" formatCode="#,##0.0_ ;\-#,##0.0\ "/>
    <numFmt numFmtId="183" formatCode="#,##0.00_ ;\-#,##0.00\ "/>
    <numFmt numFmtId="184" formatCode="#,##0.0000"/>
    <numFmt numFmtId="185" formatCode="#,##0.000_ ;\-#,##0.000\ "/>
    <numFmt numFmtId="186" formatCode="#,##0.0000_ ;\-#,##0.0000\ "/>
    <numFmt numFmtId="187" formatCode="#,##0_ ;\-#,##0\ "/>
    <numFmt numFmtId="188" formatCode="_-* #,##0\ _F_-;\-* #,##0\ _F_-;_-* &quot;-&quot;\ _F_-;_-@_-"/>
    <numFmt numFmtId="189" formatCode="_-* #,##0.00\ _F_-;\-* #,##0.00\ _F_-;_-* &quot;-&quot;??\ _F_-;_-@_-"/>
    <numFmt numFmtId="190" formatCode="0.00000"/>
    <numFmt numFmtId="191" formatCode="[$-FC19]d\ mmmm\ yyyy\ &quot;г.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165">
    <font>
      <sz val="10"/>
      <name val="Times New Roman CYR"/>
      <family val="0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0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2"/>
      <name val="Times New Roman Cyr"/>
      <family val="1"/>
    </font>
    <font>
      <sz val="8"/>
      <name val="Times New Roman Cyr"/>
      <family val="1"/>
    </font>
    <font>
      <b/>
      <sz val="13"/>
      <name val="Times New Roman Cyr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i/>
      <sz val="10"/>
      <name val="Times New Roman CYR"/>
      <family val="1"/>
    </font>
    <font>
      <b/>
      <sz val="10"/>
      <name val="Arial Cyr"/>
      <family val="2"/>
    </font>
    <font>
      <sz val="12"/>
      <name val="Arial Cyr"/>
      <family val="0"/>
    </font>
    <font>
      <b/>
      <sz val="12"/>
      <name val="Arial Cyr"/>
      <family val="2"/>
    </font>
    <font>
      <sz val="10"/>
      <color indexed="9"/>
      <name val="Times New Roman CYR"/>
      <family val="0"/>
    </font>
    <font>
      <sz val="8"/>
      <name val="Times New Roman CYR"/>
      <family val="0"/>
    </font>
    <font>
      <sz val="10"/>
      <color indexed="10"/>
      <name val="Times New Roman CYR"/>
      <family val="0"/>
    </font>
    <font>
      <sz val="14"/>
      <name val="Times New Roman"/>
      <family val="1"/>
    </font>
    <font>
      <u val="single"/>
      <sz val="12"/>
      <color indexed="12"/>
      <name val="Arial CYR"/>
      <family val="0"/>
    </font>
    <font>
      <sz val="14"/>
      <name val="Times New Roman Cyr"/>
      <family val="0"/>
    </font>
    <font>
      <sz val="12"/>
      <name val="Times New Roman CYR"/>
      <family val="0"/>
    </font>
    <font>
      <b/>
      <i/>
      <sz val="14"/>
      <name val="Times New Roman Cyr"/>
      <family val="1"/>
    </font>
    <font>
      <sz val="11"/>
      <color indexed="10"/>
      <name val="Times New Roman CYR"/>
      <family val="0"/>
    </font>
    <font>
      <sz val="14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b/>
      <sz val="14"/>
      <color indexed="9"/>
      <name val="Times New Roman Cyr"/>
      <family val="0"/>
    </font>
    <font>
      <sz val="11"/>
      <name val="Times New Roman CYR"/>
      <family val="0"/>
    </font>
    <font>
      <sz val="12"/>
      <color indexed="9"/>
      <name val="Times New Roman"/>
      <family val="1"/>
    </font>
    <font>
      <b/>
      <sz val="11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 CYR"/>
      <family val="0"/>
    </font>
    <font>
      <i/>
      <sz val="10"/>
      <name val="Times New Roman CYR"/>
      <family val="0"/>
    </font>
    <font>
      <sz val="9"/>
      <color indexed="9"/>
      <name val="Arial"/>
      <family val="2"/>
    </font>
    <font>
      <b/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sz val="8.5"/>
      <name val="Times New Roman"/>
      <family val="1"/>
    </font>
    <font>
      <sz val="7"/>
      <name val="Times New Roman"/>
      <family val="1"/>
    </font>
    <font>
      <b/>
      <sz val="8.5"/>
      <name val="Times New Roman"/>
      <family val="1"/>
    </font>
    <font>
      <b/>
      <sz val="8.5"/>
      <color indexed="10"/>
      <name val="Times New Roman"/>
      <family val="1"/>
    </font>
    <font>
      <b/>
      <vertAlign val="superscript"/>
      <sz val="10"/>
      <name val="Times New Roman"/>
      <family val="1"/>
    </font>
    <font>
      <b/>
      <vertAlign val="subscript"/>
      <sz val="8.5"/>
      <name val="Times New Roman"/>
      <family val="1"/>
    </font>
    <font>
      <b/>
      <sz val="7.5"/>
      <name val="Times New Roman"/>
      <family val="1"/>
    </font>
    <font>
      <sz val="8.5"/>
      <color indexed="10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vertAlign val="subscript"/>
      <sz val="9"/>
      <name val="Times New Roman"/>
      <family val="1"/>
    </font>
    <font>
      <vertAlign val="superscript"/>
      <sz val="9"/>
      <name val="Times New Roman"/>
      <family val="1"/>
    </font>
    <font>
      <b/>
      <sz val="8"/>
      <name val="Times New Roman"/>
      <family val="1"/>
    </font>
    <font>
      <b/>
      <vertAlign val="subscript"/>
      <sz val="8"/>
      <name val="Times New Roman"/>
      <family val="1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7.5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vertAlign val="superscript"/>
      <sz val="12"/>
      <name val="Times New Roman"/>
      <family val="1"/>
    </font>
    <font>
      <b/>
      <sz val="11"/>
      <color indexed="10"/>
      <name val="Arial Cyr"/>
      <family val="0"/>
    </font>
    <font>
      <b/>
      <sz val="10"/>
      <color indexed="12"/>
      <name val="Times New Roman CYR"/>
      <family val="0"/>
    </font>
    <font>
      <sz val="9"/>
      <color indexed="8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8"/>
      <name val="Helvetica-Narrow"/>
      <family val="0"/>
    </font>
    <font>
      <i/>
      <sz val="10"/>
      <name val="Arial CYR"/>
      <family val="0"/>
    </font>
    <font>
      <sz val="9"/>
      <color indexed="17"/>
      <name val="Arial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vertAlign val="superscript"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 CYR"/>
      <family val="0"/>
    </font>
    <font>
      <b/>
      <sz val="11"/>
      <color indexed="10"/>
      <name val="Times New Roman CYR"/>
      <family val="0"/>
    </font>
    <font>
      <i/>
      <sz val="11"/>
      <name val="Times New Roman"/>
      <family val="1"/>
    </font>
    <font>
      <b/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9"/>
      <name val="Tahoma"/>
      <family val="2"/>
    </font>
    <font>
      <b/>
      <sz val="16"/>
      <name val="Times New Roman"/>
      <family val="1"/>
    </font>
    <font>
      <sz val="12"/>
      <color indexed="10"/>
      <name val="Arial"/>
      <family val="2"/>
    </font>
    <font>
      <i/>
      <sz val="10"/>
      <name val="Arial"/>
      <family val="2"/>
    </font>
    <font>
      <i/>
      <sz val="12"/>
      <color indexed="10"/>
      <name val="Arial"/>
      <family val="2"/>
    </font>
    <font>
      <b/>
      <i/>
      <sz val="12"/>
      <color indexed="36"/>
      <name val="Arial"/>
      <family val="2"/>
    </font>
    <font>
      <b/>
      <vertAlign val="subscript"/>
      <sz val="12"/>
      <name val="Arial"/>
      <family val="2"/>
    </font>
    <font>
      <vertAlign val="subscript"/>
      <sz val="12"/>
      <name val="Arial"/>
      <family val="2"/>
    </font>
    <font>
      <sz val="11"/>
      <name val="Arial"/>
      <family val="2"/>
    </font>
    <font>
      <i/>
      <vertAlign val="subscript"/>
      <sz val="12"/>
      <name val="Arial"/>
      <family val="2"/>
    </font>
    <font>
      <i/>
      <vertAlign val="subscript"/>
      <sz val="12"/>
      <color indexed="10"/>
      <name val="Arial"/>
      <family val="2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i/>
      <sz val="14"/>
      <name val="Arial"/>
      <family val="2"/>
    </font>
    <font>
      <i/>
      <sz val="12"/>
      <color indexed="10"/>
      <name val="Times New Roman"/>
      <family val="1"/>
    </font>
    <font>
      <sz val="12"/>
      <color indexed="9"/>
      <name val="Times New Roman CYR"/>
      <family val="0"/>
    </font>
    <font>
      <i/>
      <sz val="12"/>
      <color indexed="8"/>
      <name val="Times New Roman"/>
      <family val="1"/>
    </font>
    <font>
      <sz val="8"/>
      <name val="Tahoma"/>
      <family val="2"/>
    </font>
    <font>
      <b/>
      <i/>
      <sz val="14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vertAlign val="subscript"/>
      <sz val="12"/>
      <name val="Times New Roman"/>
      <family val="1"/>
    </font>
    <font>
      <b/>
      <sz val="16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i/>
      <vertAlign val="superscript"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Times New Roman CYR"/>
      <family val="0"/>
    </font>
    <font>
      <b/>
      <sz val="11"/>
      <color indexed="10"/>
      <name val="Times New Roman"/>
      <family val="1"/>
    </font>
    <font>
      <sz val="10"/>
      <color indexed="10"/>
      <name val="Arial"/>
      <family val="2"/>
    </font>
    <font>
      <sz val="8"/>
      <name val="Segoe UI"/>
      <family val="2"/>
    </font>
    <font>
      <sz val="16"/>
      <color indexed="8"/>
      <name val="Times New Roman Cyr"/>
      <family val="0"/>
    </font>
    <font>
      <b/>
      <sz val="11"/>
      <name val="Arial"/>
      <family val="2"/>
    </font>
    <font>
      <sz val="12"/>
      <color theme="1"/>
      <name val="Times New Roman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 CYR"/>
      <family val="0"/>
    </font>
    <font>
      <sz val="12"/>
      <color rgb="FFFF0000"/>
      <name val="Times New Roman"/>
      <family val="1"/>
    </font>
    <font>
      <sz val="11"/>
      <color rgb="FFFF0000"/>
      <name val="Times New Roman CYR"/>
      <family val="0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 CYR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fgColor indexed="53"/>
      </patternFill>
    </fill>
    <fill>
      <patternFill patternType="gray0625">
        <fgColor indexed="53"/>
        <bgColor indexed="1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</fills>
  <borders count="1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</borders>
  <cellStyleXfs count="1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5" borderId="0" applyNumberFormat="0" applyBorder="0" applyAlignment="0" applyProtection="0"/>
    <xf numFmtId="0" fontId="76" fillId="5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77" fillId="7" borderId="1" applyNumberFormat="0" applyAlignment="0" applyProtection="0"/>
    <xf numFmtId="0" fontId="77" fillId="7" borderId="1" applyNumberFormat="0" applyAlignment="0" applyProtection="0"/>
    <xf numFmtId="0" fontId="78" fillId="20" borderId="2" applyNumberFormat="0" applyAlignment="0" applyProtection="0"/>
    <xf numFmtId="0" fontId="78" fillId="20" borderId="2" applyNumberFormat="0" applyAlignment="0" applyProtection="0"/>
    <xf numFmtId="0" fontId="79" fillId="20" borderId="1" applyNumberFormat="0" applyAlignment="0" applyProtection="0"/>
    <xf numFmtId="0" fontId="79" fillId="20" borderId="1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4" fillId="21" borderId="7" applyNumberFormat="0" applyAlignment="0" applyProtection="0"/>
    <xf numFmtId="0" fontId="84" fillId="21" borderId="7" applyNumberFormat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2" borderId="0" applyNumberFormat="0" applyBorder="0" applyAlignment="0" applyProtection="0"/>
    <xf numFmtId="0" fontId="86" fillId="22" borderId="0" applyNumberFormat="0" applyBorder="0" applyAlignment="0" applyProtection="0"/>
    <xf numFmtId="49" fontId="112" fillId="0" borderId="0" applyBorder="0">
      <alignment vertical="top"/>
      <protection/>
    </xf>
    <xf numFmtId="0" fontId="19" fillId="0" borderId="0">
      <alignment/>
      <protection/>
    </xf>
    <xf numFmtId="0" fontId="0" fillId="0" borderId="0">
      <alignment/>
      <protection/>
    </xf>
    <xf numFmtId="0" fontId="152" fillId="0" borderId="0">
      <alignment/>
      <protection/>
    </xf>
    <xf numFmtId="0" fontId="19" fillId="0" borderId="0">
      <alignment/>
      <protection/>
    </xf>
    <xf numFmtId="0" fontId="152" fillId="0" borderId="0">
      <alignment/>
      <protection/>
    </xf>
    <xf numFmtId="0" fontId="152" fillId="0" borderId="0">
      <alignment/>
      <protection/>
    </xf>
    <xf numFmtId="0" fontId="152" fillId="0" borderId="0">
      <alignment/>
      <protection/>
    </xf>
    <xf numFmtId="0" fontId="153" fillId="0" borderId="0">
      <alignment/>
      <protection/>
    </xf>
    <xf numFmtId="0" fontId="154" fillId="0" borderId="0">
      <alignment/>
      <protection/>
    </xf>
    <xf numFmtId="0" fontId="11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22" fillId="0" borderId="0">
      <alignment/>
      <protection/>
    </xf>
    <xf numFmtId="0" fontId="11" fillId="0" borderId="0">
      <alignment/>
      <protection/>
    </xf>
    <xf numFmtId="0" fontId="22" fillId="0" borderId="0">
      <alignment/>
      <protection/>
    </xf>
    <xf numFmtId="0" fontId="11" fillId="0" borderId="0">
      <alignment/>
      <protection/>
    </xf>
    <xf numFmtId="0" fontId="76" fillId="0" borderId="0">
      <alignment/>
      <protection/>
    </xf>
    <xf numFmtId="0" fontId="10" fillId="0" borderId="0" applyNumberFormat="0" applyFill="0" applyBorder="0" applyAlignment="0" applyProtection="0"/>
    <xf numFmtId="0" fontId="87" fillId="3" borderId="0" applyNumberFormat="0" applyBorder="0" applyAlignment="0" applyProtection="0"/>
    <xf numFmtId="0" fontId="87" fillId="3" borderId="0" applyNumberFormat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23" borderId="8" applyNumberFormat="0" applyFont="0" applyAlignment="0" applyProtection="0"/>
    <xf numFmtId="0" fontId="76" fillId="23" borderId="8" applyNumberFormat="0" applyFont="0" applyAlignment="0" applyProtection="0"/>
    <xf numFmtId="9" fontId="0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89" fillId="0" borderId="9" applyNumberFormat="0" applyFill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88" fontId="91" fillId="0" borderId="0" applyFont="0" applyFill="0" applyBorder="0" applyAlignment="0" applyProtection="0"/>
    <xf numFmtId="189" fontId="9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14" fillId="0" borderId="0" applyFont="0" applyFill="0" applyBorder="0" applyAlignment="0" applyProtection="0"/>
    <xf numFmtId="173" fontId="114" fillId="0" borderId="0" applyFont="0" applyFill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113" fillId="0" borderId="0">
      <alignment/>
      <protection/>
    </xf>
  </cellStyleXfs>
  <cellXfs count="3141">
    <xf numFmtId="0" fontId="0" fillId="0" borderId="0" xfId="0" applyAlignment="1">
      <alignment/>
    </xf>
    <xf numFmtId="0" fontId="8" fillId="0" borderId="10" xfId="107" applyFont="1" applyBorder="1" applyAlignment="1" applyProtection="1">
      <alignment horizontal="center"/>
      <protection locked="0"/>
    </xf>
    <xf numFmtId="0" fontId="8" fillId="0" borderId="11" xfId="107" applyFont="1" applyBorder="1" applyAlignment="1" applyProtection="1">
      <alignment horizontal="center"/>
      <protection locked="0"/>
    </xf>
    <xf numFmtId="0" fontId="8" fillId="0" borderId="12" xfId="107" applyFont="1" applyBorder="1" applyAlignment="1" applyProtection="1">
      <alignment horizontal="center"/>
      <protection locked="0"/>
    </xf>
    <xf numFmtId="0" fontId="7" fillId="0" borderId="12" xfId="107" applyFont="1" applyBorder="1" applyAlignment="1" applyProtection="1">
      <alignment horizontal="center"/>
      <protection locked="0"/>
    </xf>
    <xf numFmtId="4" fontId="7" fillId="0" borderId="13" xfId="107" applyNumberFormat="1" applyFont="1" applyBorder="1" applyAlignment="1" applyProtection="1">
      <alignment horizontal="center"/>
      <protection locked="0"/>
    </xf>
    <xf numFmtId="4" fontId="7" fillId="0" borderId="14" xfId="107" applyNumberFormat="1" applyFont="1" applyBorder="1" applyAlignment="1" applyProtection="1">
      <alignment horizontal="center"/>
      <protection locked="0"/>
    </xf>
    <xf numFmtId="0" fontId="8" fillId="0" borderId="15" xfId="107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14" xfId="0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0" fontId="0" fillId="4" borderId="13" xfId="0" applyFill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0" fillId="4" borderId="17" xfId="0" applyFont="1" applyFill="1" applyBorder="1" applyAlignment="1">
      <alignment wrapText="1"/>
    </xf>
    <xf numFmtId="0" fontId="0" fillId="0" borderId="16" xfId="0" applyBorder="1" applyAlignment="1" applyProtection="1">
      <alignment wrapText="1"/>
      <protection locked="0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wrapText="1"/>
    </xf>
    <xf numFmtId="0" fontId="5" fillId="0" borderId="18" xfId="0" applyFont="1" applyBorder="1" applyAlignment="1">
      <alignment/>
    </xf>
    <xf numFmtId="0" fontId="33" fillId="4" borderId="13" xfId="0" applyFont="1" applyFill="1" applyBorder="1" applyAlignment="1">
      <alignment horizontal="center"/>
    </xf>
    <xf numFmtId="0" fontId="33" fillId="4" borderId="19" xfId="0" applyFont="1" applyFill="1" applyBorder="1" applyAlignment="1">
      <alignment horizontal="center"/>
    </xf>
    <xf numFmtId="4" fontId="33" fillId="4" borderId="16" xfId="0" applyNumberFormat="1" applyFont="1" applyFill="1" applyBorder="1" applyAlignment="1">
      <alignment horizontal="center"/>
    </xf>
    <xf numFmtId="0" fontId="35" fillId="4" borderId="13" xfId="0" applyFont="1" applyFill="1" applyBorder="1" applyAlignment="1">
      <alignment horizontal="center"/>
    </xf>
    <xf numFmtId="0" fontId="35" fillId="4" borderId="19" xfId="0" applyFont="1" applyFill="1" applyBorder="1" applyAlignment="1">
      <alignment horizontal="center"/>
    </xf>
    <xf numFmtId="4" fontId="36" fillId="4" borderId="16" xfId="0" applyNumberFormat="1" applyFont="1" applyFill="1" applyBorder="1" applyAlignment="1">
      <alignment horizontal="center"/>
    </xf>
    <xf numFmtId="0" fontId="36" fillId="4" borderId="13" xfId="0" applyFont="1" applyFill="1" applyBorder="1" applyAlignment="1">
      <alignment horizontal="center"/>
    </xf>
    <xf numFmtId="0" fontId="36" fillId="4" borderId="19" xfId="0" applyFont="1" applyFill="1" applyBorder="1" applyAlignment="1">
      <alignment horizontal="center"/>
    </xf>
    <xf numFmtId="4" fontId="37" fillId="4" borderId="16" xfId="0" applyNumberFormat="1" applyFont="1" applyFill="1" applyBorder="1" applyAlignment="1">
      <alignment horizontal="center"/>
    </xf>
    <xf numFmtId="4" fontId="37" fillId="4" borderId="13" xfId="0" applyNumberFormat="1" applyFont="1" applyFill="1" applyBorder="1" applyAlignment="1">
      <alignment horizontal="center"/>
    </xf>
    <xf numFmtId="0" fontId="33" fillId="4" borderId="20" xfId="0" applyFont="1" applyFill="1" applyBorder="1" applyAlignment="1">
      <alignment horizontal="center"/>
    </xf>
    <xf numFmtId="0" fontId="33" fillId="4" borderId="15" xfId="0" applyFont="1" applyFill="1" applyBorder="1" applyAlignment="1">
      <alignment horizontal="center"/>
    </xf>
    <xf numFmtId="0" fontId="33" fillId="4" borderId="21" xfId="0" applyFont="1" applyFill="1" applyBorder="1" applyAlignment="1">
      <alignment horizontal="center"/>
    </xf>
    <xf numFmtId="0" fontId="33" fillId="4" borderId="22" xfId="0" applyFont="1" applyFill="1" applyBorder="1" applyAlignment="1">
      <alignment horizontal="center"/>
    </xf>
    <xf numFmtId="0" fontId="33" fillId="4" borderId="23" xfId="0" applyFont="1" applyFill="1" applyBorder="1" applyAlignment="1">
      <alignment horizontal="center"/>
    </xf>
    <xf numFmtId="0" fontId="33" fillId="4" borderId="24" xfId="0" applyFont="1" applyFill="1" applyBorder="1" applyAlignment="1">
      <alignment horizontal="left"/>
    </xf>
    <xf numFmtId="0" fontId="35" fillId="4" borderId="23" xfId="0" applyFont="1" applyFill="1" applyBorder="1" applyAlignment="1">
      <alignment horizontal="center"/>
    </xf>
    <xf numFmtId="0" fontId="35" fillId="4" borderId="24" xfId="0" applyFont="1" applyFill="1" applyBorder="1" applyAlignment="1">
      <alignment horizontal="left"/>
    </xf>
    <xf numFmtId="0" fontId="36" fillId="4" borderId="23" xfId="0" applyFont="1" applyFill="1" applyBorder="1" applyAlignment="1">
      <alignment horizontal="center"/>
    </xf>
    <xf numFmtId="0" fontId="36" fillId="4" borderId="24" xfId="0" applyFont="1" applyFill="1" applyBorder="1" applyAlignment="1">
      <alignment horizontal="left"/>
    </xf>
    <xf numFmtId="0" fontId="36" fillId="4" borderId="25" xfId="0" applyFont="1" applyFill="1" applyBorder="1" applyAlignment="1">
      <alignment horizontal="center"/>
    </xf>
    <xf numFmtId="0" fontId="35" fillId="4" borderId="26" xfId="0" applyFont="1" applyFill="1" applyBorder="1" applyAlignment="1">
      <alignment horizontal="center"/>
    </xf>
    <xf numFmtId="0" fontId="35" fillId="4" borderId="22" xfId="0" applyFont="1" applyFill="1" applyBorder="1" applyAlignment="1">
      <alignment horizontal="left" wrapText="1"/>
    </xf>
    <xf numFmtId="0" fontId="35" fillId="4" borderId="22" xfId="0" applyFont="1" applyFill="1" applyBorder="1" applyAlignment="1">
      <alignment horizontal="center"/>
    </xf>
    <xf numFmtId="0" fontId="33" fillId="4" borderId="26" xfId="0" applyFont="1" applyFill="1" applyBorder="1" applyAlignment="1">
      <alignment horizontal="center"/>
    </xf>
    <xf numFmtId="0" fontId="37" fillId="4" borderId="23" xfId="0" applyFont="1" applyFill="1" applyBorder="1" applyAlignment="1">
      <alignment horizontal="left" wrapText="1"/>
    </xf>
    <xf numFmtId="0" fontId="37" fillId="4" borderId="23" xfId="0" applyFont="1" applyFill="1" applyBorder="1" applyAlignment="1">
      <alignment horizontal="center"/>
    </xf>
    <xf numFmtId="0" fontId="33" fillId="4" borderId="25" xfId="0" applyFont="1" applyFill="1" applyBorder="1" applyAlignment="1">
      <alignment horizontal="center"/>
    </xf>
    <xf numFmtId="0" fontId="33" fillId="4" borderId="25" xfId="0" applyFont="1" applyFill="1" applyBorder="1" applyAlignment="1">
      <alignment horizontal="left" wrapText="1"/>
    </xf>
    <xf numFmtId="0" fontId="35" fillId="4" borderId="27" xfId="0" applyFont="1" applyFill="1" applyBorder="1" applyAlignment="1">
      <alignment horizontal="left"/>
    </xf>
    <xf numFmtId="0" fontId="35" fillId="4" borderId="12" xfId="0" applyFont="1" applyFill="1" applyBorder="1" applyAlignment="1">
      <alignment horizontal="center"/>
    </xf>
    <xf numFmtId="0" fontId="35" fillId="4" borderId="21" xfId="0" applyFont="1" applyFill="1" applyBorder="1" applyAlignment="1">
      <alignment horizontal="center"/>
    </xf>
    <xf numFmtId="0" fontId="33" fillId="4" borderId="12" xfId="0" applyFont="1" applyFill="1" applyBorder="1" applyAlignment="1">
      <alignment horizontal="center"/>
    </xf>
    <xf numFmtId="0" fontId="33" fillId="4" borderId="28" xfId="0" applyFont="1" applyFill="1" applyBorder="1" applyAlignment="1">
      <alignment horizontal="center"/>
    </xf>
    <xf numFmtId="4" fontId="35" fillId="4" borderId="29" xfId="0" applyNumberFormat="1" applyFont="1" applyFill="1" applyBorder="1" applyAlignment="1">
      <alignment horizontal="center"/>
    </xf>
    <xf numFmtId="4" fontId="35" fillId="4" borderId="18" xfId="0" applyNumberFormat="1" applyFont="1" applyFill="1" applyBorder="1" applyAlignment="1">
      <alignment horizontal="center"/>
    </xf>
    <xf numFmtId="4" fontId="35" fillId="4" borderId="30" xfId="0" applyNumberFormat="1" applyFont="1" applyFill="1" applyBorder="1" applyAlignment="1">
      <alignment horizontal="center"/>
    </xf>
    <xf numFmtId="4" fontId="37" fillId="4" borderId="19" xfId="0" applyNumberFormat="1" applyFont="1" applyFill="1" applyBorder="1" applyAlignment="1">
      <alignment horizontal="center"/>
    </xf>
    <xf numFmtId="0" fontId="37" fillId="4" borderId="25" xfId="0" applyFont="1" applyFill="1" applyBorder="1" applyAlignment="1">
      <alignment horizontal="center"/>
    </xf>
    <xf numFmtId="0" fontId="35" fillId="4" borderId="31" xfId="0" applyFont="1" applyFill="1" applyBorder="1" applyAlignment="1">
      <alignment horizontal="center"/>
    </xf>
    <xf numFmtId="0" fontId="35" fillId="4" borderId="27" xfId="0" applyFont="1" applyFill="1" applyBorder="1" applyAlignment="1">
      <alignment horizontal="left" wrapText="1"/>
    </xf>
    <xf numFmtId="0" fontId="37" fillId="4" borderId="25" xfId="0" applyFont="1" applyFill="1" applyBorder="1" applyAlignment="1">
      <alignment horizontal="left" wrapText="1"/>
    </xf>
    <xf numFmtId="0" fontId="33" fillId="4" borderId="26" xfId="0" applyFont="1" applyFill="1" applyBorder="1" applyAlignment="1">
      <alignment horizontal="left" wrapText="1"/>
    </xf>
    <xf numFmtId="0" fontId="35" fillId="4" borderId="21" xfId="0" applyFont="1" applyFill="1" applyBorder="1" applyAlignment="1">
      <alignment horizontal="center"/>
    </xf>
    <xf numFmtId="0" fontId="35" fillId="4" borderId="21" xfId="0" applyFont="1" applyFill="1" applyBorder="1" applyAlignment="1">
      <alignment horizontal="left" wrapText="1"/>
    </xf>
    <xf numFmtId="4" fontId="35" fillId="4" borderId="32" xfId="0" applyNumberFormat="1" applyFont="1" applyFill="1" applyBorder="1" applyAlignment="1">
      <alignment horizontal="center"/>
    </xf>
    <xf numFmtId="0" fontId="35" fillId="4" borderId="33" xfId="0" applyFont="1" applyFill="1" applyBorder="1" applyAlignment="1">
      <alignment horizontal="center"/>
    </xf>
    <xf numFmtId="0" fontId="35" fillId="4" borderId="34" xfId="0" applyFont="1" applyFill="1" applyBorder="1" applyAlignment="1">
      <alignment horizontal="center"/>
    </xf>
    <xf numFmtId="0" fontId="7" fillId="0" borderId="32" xfId="107" applyFont="1" applyBorder="1" applyAlignment="1" applyProtection="1">
      <alignment vertical="center" wrapText="1"/>
      <protection locked="0"/>
    </xf>
    <xf numFmtId="0" fontId="7" fillId="0" borderId="34" xfId="107" applyFont="1" applyBorder="1" applyAlignment="1" applyProtection="1">
      <alignment vertical="center" wrapText="1"/>
      <protection locked="0"/>
    </xf>
    <xf numFmtId="0" fontId="5" fillId="0" borderId="32" xfId="0" applyFont="1" applyBorder="1" applyAlignment="1">
      <alignment/>
    </xf>
    <xf numFmtId="0" fontId="31" fillId="0" borderId="0" xfId="0" applyFont="1" applyAlignment="1">
      <alignment/>
    </xf>
    <xf numFmtId="0" fontId="42" fillId="0" borderId="34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0" fillId="0" borderId="32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4" xfId="0" applyBorder="1" applyAlignment="1">
      <alignment/>
    </xf>
    <xf numFmtId="0" fontId="0" fillId="0" borderId="35" xfId="0" applyBorder="1" applyAlignment="1">
      <alignment/>
    </xf>
    <xf numFmtId="0" fontId="5" fillId="0" borderId="29" xfId="0" applyFont="1" applyBorder="1" applyAlignment="1">
      <alignment/>
    </xf>
    <xf numFmtId="0" fontId="29" fillId="0" borderId="0" xfId="0" applyFont="1" applyAlignment="1">
      <alignment horizontal="center" wrapText="1"/>
    </xf>
    <xf numFmtId="0" fontId="0" fillId="0" borderId="13" xfId="0" applyFont="1" applyBorder="1" applyAlignment="1" applyProtection="1">
      <alignment/>
      <protection locked="0"/>
    </xf>
    <xf numFmtId="0" fontId="8" fillId="20" borderId="0" xfId="107" applyFont="1" applyFill="1">
      <alignment/>
      <protection/>
    </xf>
    <xf numFmtId="0" fontId="8" fillId="0" borderId="0" xfId="107" applyFont="1">
      <alignment/>
      <protection/>
    </xf>
    <xf numFmtId="0" fontId="8" fillId="4" borderId="0" xfId="107" applyFont="1" applyFill="1" applyAlignment="1">
      <alignment horizontal="center" wrapText="1"/>
      <protection/>
    </xf>
    <xf numFmtId="0" fontId="8" fillId="4" borderId="0" xfId="107" applyFont="1" applyFill="1" applyAlignment="1">
      <alignment horizontal="center" wrapText="1"/>
      <protection/>
    </xf>
    <xf numFmtId="4" fontId="7" fillId="4" borderId="29" xfId="107" applyNumberFormat="1" applyFont="1" applyFill="1" applyBorder="1" applyAlignment="1">
      <alignment horizontal="center"/>
      <protection/>
    </xf>
    <xf numFmtId="4" fontId="7" fillId="4" borderId="18" xfId="107" applyNumberFormat="1" applyFont="1" applyFill="1" applyBorder="1" applyAlignment="1">
      <alignment horizontal="center"/>
      <protection/>
    </xf>
    <xf numFmtId="4" fontId="7" fillId="4" borderId="16" xfId="107" applyNumberFormat="1" applyFont="1" applyFill="1" applyBorder="1" applyAlignment="1">
      <alignment horizontal="center"/>
      <protection/>
    </xf>
    <xf numFmtId="4" fontId="7" fillId="4" borderId="17" xfId="107" applyNumberFormat="1" applyFont="1" applyFill="1" applyBorder="1" applyAlignment="1">
      <alignment horizontal="center"/>
      <protection/>
    </xf>
    <xf numFmtId="0" fontId="7" fillId="4" borderId="0" xfId="107" applyFont="1" applyFill="1" applyAlignment="1">
      <alignment horizontal="center"/>
      <protection/>
    </xf>
    <xf numFmtId="14" fontId="7" fillId="4" borderId="0" xfId="107" applyNumberFormat="1" applyFont="1" applyFill="1" applyAlignment="1">
      <alignment horizontal="center"/>
      <protection/>
    </xf>
    <xf numFmtId="0" fontId="8" fillId="4" borderId="0" xfId="107" applyFont="1" applyFill="1" applyAlignment="1">
      <alignment horizontal="center"/>
      <protection/>
    </xf>
    <xf numFmtId="14" fontId="8" fillId="4" borderId="0" xfId="107" applyNumberFormat="1" applyFont="1" applyFill="1" applyAlignment="1">
      <alignment horizontal="center"/>
      <protection/>
    </xf>
    <xf numFmtId="0" fontId="7" fillId="4" borderId="0" xfId="107" applyFont="1" applyFill="1" applyAlignment="1">
      <alignment horizontal="center" wrapText="1"/>
      <protection/>
    </xf>
    <xf numFmtId="0" fontId="8" fillId="4" borderId="0" xfId="107" applyFont="1" applyFill="1" applyAlignment="1">
      <alignment horizontal="left" vertical="top" indent="3"/>
      <protection/>
    </xf>
    <xf numFmtId="0" fontId="40" fillId="4" borderId="0" xfId="107" applyFont="1" applyFill="1" applyAlignment="1">
      <alignment horizontal="center" vertical="center" wrapText="1"/>
      <protection/>
    </xf>
    <xf numFmtId="0" fontId="8" fillId="20" borderId="0" xfId="107" applyFont="1" applyFill="1">
      <alignment/>
      <protection/>
    </xf>
    <xf numFmtId="0" fontId="8" fillId="0" borderId="0" xfId="107" applyFont="1">
      <alignment/>
      <protection/>
    </xf>
    <xf numFmtId="0" fontId="43" fillId="0" borderId="0" xfId="107" applyFont="1">
      <alignment/>
      <protection/>
    </xf>
    <xf numFmtId="0" fontId="13" fillId="24" borderId="0" xfId="107" applyFont="1" applyFill="1" applyAlignment="1" applyProtection="1">
      <alignment horizontal="center"/>
      <protection locked="0"/>
    </xf>
    <xf numFmtId="0" fontId="8" fillId="24" borderId="0" xfId="107" applyFont="1" applyFill="1" applyProtection="1">
      <alignment/>
      <protection locked="0"/>
    </xf>
    <xf numFmtId="0" fontId="8" fillId="24" borderId="0" xfId="107" applyFont="1" applyFill="1" applyAlignment="1" applyProtection="1">
      <alignment horizontal="center"/>
      <protection locked="0"/>
    </xf>
    <xf numFmtId="0" fontId="13" fillId="4" borderId="36" xfId="107" applyFont="1" applyFill="1" applyBorder="1" applyAlignment="1">
      <alignment horizontal="left"/>
      <protection/>
    </xf>
    <xf numFmtId="0" fontId="8" fillId="0" borderId="37" xfId="107" applyFont="1" applyBorder="1" applyAlignment="1" applyProtection="1">
      <alignment horizontal="center"/>
      <protection locked="0"/>
    </xf>
    <xf numFmtId="0" fontId="8" fillId="4" borderId="36" xfId="107" applyFont="1" applyFill="1" applyBorder="1" applyAlignment="1">
      <alignment horizontal="left" indent="3"/>
      <protection/>
    </xf>
    <xf numFmtId="0" fontId="13" fillId="4" borderId="36" xfId="107" applyFont="1" applyFill="1" applyBorder="1">
      <alignment/>
      <protection/>
    </xf>
    <xf numFmtId="0" fontId="8" fillId="4" borderId="36" xfId="107" applyFont="1" applyFill="1" applyBorder="1">
      <alignment/>
      <protection/>
    </xf>
    <xf numFmtId="0" fontId="8" fillId="4" borderId="38" xfId="107" applyFont="1" applyFill="1" applyBorder="1" applyAlignment="1">
      <alignment horizontal="center" wrapText="1"/>
      <protection/>
    </xf>
    <xf numFmtId="4" fontId="17" fillId="4" borderId="39" xfId="107" applyNumberFormat="1" applyFont="1" applyFill="1" applyBorder="1" applyAlignment="1">
      <alignment horizontal="left"/>
      <protection/>
    </xf>
    <xf numFmtId="4" fontId="17" fillId="0" borderId="40" xfId="107" applyNumberFormat="1" applyFont="1" applyBorder="1" applyProtection="1">
      <alignment/>
      <protection locked="0"/>
    </xf>
    <xf numFmtId="4" fontId="17" fillId="0" borderId="41" xfId="107" applyNumberFormat="1" applyFont="1" applyBorder="1" applyProtection="1">
      <alignment/>
      <protection locked="0"/>
    </xf>
    <xf numFmtId="0" fontId="17" fillId="4" borderId="38" xfId="107" applyFont="1" applyFill="1" applyBorder="1">
      <alignment/>
      <protection/>
    </xf>
    <xf numFmtId="0" fontId="8" fillId="4" borderId="38" xfId="107" applyFont="1" applyFill="1" applyBorder="1">
      <alignment/>
      <protection/>
    </xf>
    <xf numFmtId="0" fontId="7" fillId="4" borderId="38" xfId="107" applyFont="1" applyFill="1" applyBorder="1" applyAlignment="1">
      <alignment horizontal="center" wrapText="1"/>
      <protection/>
    </xf>
    <xf numFmtId="0" fontId="27" fillId="4" borderId="36" xfId="107" applyFont="1" applyFill="1" applyBorder="1" applyAlignment="1">
      <alignment horizontal="left" vertical="top" wrapText="1"/>
      <protection/>
    </xf>
    <xf numFmtId="0" fontId="40" fillId="4" borderId="38" xfId="107" applyFont="1" applyFill="1" applyBorder="1" applyAlignment="1">
      <alignment horizontal="center" vertical="center" wrapText="1"/>
      <protection/>
    </xf>
    <xf numFmtId="0" fontId="18" fillId="4" borderId="36" xfId="107" applyFont="1" applyFill="1" applyBorder="1" applyAlignment="1">
      <alignment wrapText="1"/>
      <protection/>
    </xf>
    <xf numFmtId="0" fontId="7" fillId="0" borderId="42" xfId="107" applyFont="1" applyBorder="1" applyAlignment="1" applyProtection="1">
      <alignment vertical="center" wrapText="1"/>
      <protection locked="0"/>
    </xf>
    <xf numFmtId="0" fontId="13" fillId="24" borderId="36" xfId="107" applyFont="1" applyFill="1" applyBorder="1" applyAlignment="1" applyProtection="1">
      <alignment horizontal="left" indent="3"/>
      <protection locked="0"/>
    </xf>
    <xf numFmtId="0" fontId="8" fillId="24" borderId="38" xfId="107" applyFont="1" applyFill="1" applyBorder="1" applyAlignment="1" applyProtection="1">
      <alignment horizontal="center"/>
      <protection locked="0"/>
    </xf>
    <xf numFmtId="0" fontId="8" fillId="0" borderId="36" xfId="107" applyFont="1" applyBorder="1" applyAlignment="1">
      <alignment horizontal="left" indent="9"/>
      <protection/>
    </xf>
    <xf numFmtId="0" fontId="8" fillId="0" borderId="43" xfId="107" applyFont="1" applyBorder="1">
      <alignment/>
      <protection/>
    </xf>
    <xf numFmtId="0" fontId="8" fillId="0" borderId="44" xfId="107" applyFont="1" applyBorder="1">
      <alignment/>
      <protection/>
    </xf>
    <xf numFmtId="0" fontId="12" fillId="0" borderId="45" xfId="107" applyFont="1" applyBorder="1" applyAlignment="1" applyProtection="1">
      <alignment horizontal="left" indent="3"/>
      <protection locked="0"/>
    </xf>
    <xf numFmtId="0" fontId="8" fillId="0" borderId="43" xfId="107" applyFont="1" applyBorder="1" applyProtection="1">
      <alignment/>
      <protection locked="0"/>
    </xf>
    <xf numFmtId="0" fontId="0" fillId="4" borderId="46" xfId="0" applyFill="1" applyBorder="1" applyAlignment="1">
      <alignment/>
    </xf>
    <xf numFmtId="0" fontId="0" fillId="4" borderId="47" xfId="0" applyFill="1" applyBorder="1" applyAlignment="1">
      <alignment/>
    </xf>
    <xf numFmtId="0" fontId="29" fillId="0" borderId="0" xfId="0" applyFont="1" applyAlignment="1">
      <alignment/>
    </xf>
    <xf numFmtId="0" fontId="41" fillId="0" borderId="0" xfId="0" applyFont="1" applyAlignment="1">
      <alignment horizontal="center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3" fillId="0" borderId="0" xfId="105" applyFont="1">
      <alignment/>
      <protection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4" xfId="0" applyFill="1" applyBorder="1" applyAlignment="1">
      <alignment/>
    </xf>
    <xf numFmtId="0" fontId="14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0" fillId="4" borderId="29" xfId="0" applyFill="1" applyBorder="1" applyAlignment="1">
      <alignment/>
    </xf>
    <xf numFmtId="0" fontId="0" fillId="4" borderId="46" xfId="0" applyFill="1" applyBorder="1" applyAlignment="1">
      <alignment horizontal="center"/>
    </xf>
    <xf numFmtId="0" fontId="0" fillId="4" borderId="48" xfId="0" applyFill="1" applyBorder="1" applyAlignment="1">
      <alignment/>
    </xf>
    <xf numFmtId="0" fontId="15" fillId="4" borderId="49" xfId="0" applyFont="1" applyFill="1" applyBorder="1" applyAlignment="1">
      <alignment horizontal="center"/>
    </xf>
    <xf numFmtId="0" fontId="0" fillId="4" borderId="50" xfId="0" applyFill="1" applyBorder="1" applyAlignment="1">
      <alignment horizontal="center"/>
    </xf>
    <xf numFmtId="0" fontId="1" fillId="0" borderId="13" xfId="0" applyFont="1" applyBorder="1" applyAlignment="1" applyProtection="1">
      <alignment/>
      <protection locked="0"/>
    </xf>
    <xf numFmtId="2" fontId="44" fillId="0" borderId="0" xfId="0" applyNumberFormat="1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 locked="0"/>
    </xf>
    <xf numFmtId="2" fontId="1" fillId="0" borderId="0" xfId="0" applyNumberFormat="1" applyFont="1" applyAlignment="1" applyProtection="1">
      <alignment/>
      <protection locked="0"/>
    </xf>
    <xf numFmtId="1" fontId="21" fillId="0" borderId="0" xfId="0" applyNumberFormat="1" applyFont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9" fontId="0" fillId="0" borderId="13" xfId="0" applyNumberForma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/>
      <protection locked="0"/>
    </xf>
    <xf numFmtId="174" fontId="1" fillId="0" borderId="14" xfId="0" applyNumberFormat="1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9" fontId="0" fillId="0" borderId="16" xfId="0" applyNumberFormat="1" applyBorder="1" applyAlignment="1" applyProtection="1">
      <alignment horizontal="center"/>
      <protection locked="0"/>
    </xf>
    <xf numFmtId="9" fontId="0" fillId="0" borderId="19" xfId="0" applyNumberFormat="1" applyBorder="1" applyAlignment="1" applyProtection="1">
      <alignment horizontal="center"/>
      <protection locked="0"/>
    </xf>
    <xf numFmtId="0" fontId="0" fillId="0" borderId="52" xfId="0" applyBorder="1" applyAlignment="1" applyProtection="1">
      <alignment/>
      <protection locked="0"/>
    </xf>
    <xf numFmtId="0" fontId="0" fillId="0" borderId="53" xfId="0" applyBorder="1" applyAlignment="1" applyProtection="1">
      <alignment textRotation="90" wrapText="1"/>
      <protection locked="0"/>
    </xf>
    <xf numFmtId="0" fontId="0" fillId="0" borderId="18" xfId="0" applyBorder="1" applyAlignment="1" applyProtection="1">
      <alignment textRotation="90" wrapText="1"/>
      <protection locked="0"/>
    </xf>
    <xf numFmtId="0" fontId="0" fillId="0" borderId="18" xfId="0" applyBorder="1" applyAlignment="1">
      <alignment textRotation="90" wrapText="1"/>
    </xf>
    <xf numFmtId="4" fontId="1" fillId="0" borderId="54" xfId="0" applyNumberFormat="1" applyFont="1" applyBorder="1" applyAlignment="1" applyProtection="1">
      <alignment/>
      <protection locked="0"/>
    </xf>
    <xf numFmtId="10" fontId="1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right" wrapText="1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 wrapText="1"/>
      <protection locked="0"/>
    </xf>
    <xf numFmtId="178" fontId="0" fillId="0" borderId="19" xfId="0" applyNumberFormat="1" applyBorder="1" applyAlignment="1" applyProtection="1">
      <alignment/>
      <protection locked="0"/>
    </xf>
    <xf numFmtId="3" fontId="0" fillId="0" borderId="13" xfId="0" applyNumberFormat="1" applyBorder="1" applyAlignment="1" applyProtection="1">
      <alignment/>
      <protection locked="0"/>
    </xf>
    <xf numFmtId="3" fontId="0" fillId="0" borderId="51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3" fontId="0" fillId="0" borderId="19" xfId="0" applyNumberFormat="1" applyBorder="1" applyAlignment="1">
      <alignment/>
    </xf>
    <xf numFmtId="3" fontId="0" fillId="0" borderId="52" xfId="0" applyNumberFormat="1" applyBorder="1" applyAlignment="1" applyProtection="1">
      <alignment/>
      <protection locked="0"/>
    </xf>
    <xf numFmtId="3" fontId="1" fillId="0" borderId="14" xfId="0" applyNumberFormat="1" applyFont="1" applyBorder="1" applyAlignment="1" applyProtection="1">
      <alignment/>
      <protection locked="0"/>
    </xf>
    <xf numFmtId="3" fontId="1" fillId="0" borderId="54" xfId="0" applyNumberFormat="1" applyFont="1" applyBorder="1" applyAlignment="1" applyProtection="1">
      <alignment/>
      <protection locked="0"/>
    </xf>
    <xf numFmtId="3" fontId="1" fillId="0" borderId="17" xfId="0" applyNumberFormat="1" applyFont="1" applyBorder="1" applyAlignment="1" applyProtection="1">
      <alignment/>
      <protection locked="0"/>
    </xf>
    <xf numFmtId="3" fontId="1" fillId="0" borderId="35" xfId="0" applyNumberFormat="1" applyFont="1" applyBorder="1" applyAlignment="1" applyProtection="1">
      <alignment/>
      <protection locked="0"/>
    </xf>
    <xf numFmtId="3" fontId="1" fillId="0" borderId="56" xfId="0" applyNumberFormat="1" applyFont="1" applyBorder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 locked="0"/>
    </xf>
    <xf numFmtId="178" fontId="21" fillId="0" borderId="35" xfId="0" applyNumberFormat="1" applyFont="1" applyBorder="1" applyAlignment="1" applyProtection="1">
      <alignment/>
      <protection locked="0"/>
    </xf>
    <xf numFmtId="174" fontId="1" fillId="0" borderId="0" xfId="0" applyNumberFormat="1" applyFont="1" applyAlignment="1" applyProtection="1">
      <alignment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23" fillId="0" borderId="57" xfId="0" applyFont="1" applyBorder="1" applyAlignment="1" applyProtection="1">
      <alignment horizontal="center"/>
      <protection locked="0"/>
    </xf>
    <xf numFmtId="0" fontId="0" fillId="0" borderId="57" xfId="0" applyBorder="1" applyAlignment="1" applyProtection="1">
      <alignment/>
      <protection locked="0"/>
    </xf>
    <xf numFmtId="0" fontId="0" fillId="0" borderId="58" xfId="0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59" xfId="0" applyBorder="1" applyAlignment="1" applyProtection="1">
      <alignment/>
      <protection locked="0"/>
    </xf>
    <xf numFmtId="0" fontId="0" fillId="0" borderId="60" xfId="0" applyBorder="1" applyAlignment="1" applyProtection="1">
      <alignment/>
      <protection locked="0"/>
    </xf>
    <xf numFmtId="0" fontId="1" fillId="0" borderId="60" xfId="0" applyFont="1" applyBorder="1" applyAlignment="1" applyProtection="1">
      <alignment/>
      <protection locked="0"/>
    </xf>
    <xf numFmtId="1" fontId="21" fillId="0" borderId="59" xfId="0" applyNumberFormat="1" applyFont="1" applyBorder="1" applyAlignment="1" applyProtection="1">
      <alignment/>
      <protection locked="0"/>
    </xf>
    <xf numFmtId="0" fontId="1" fillId="0" borderId="59" xfId="0" applyFont="1" applyBorder="1" applyAlignment="1" applyProtection="1">
      <alignment/>
      <protection locked="0"/>
    </xf>
    <xf numFmtId="2" fontId="1" fillId="0" borderId="61" xfId="0" applyNumberFormat="1" applyFont="1" applyBorder="1" applyAlignment="1" applyProtection="1">
      <alignment/>
      <protection locked="0"/>
    </xf>
    <xf numFmtId="0" fontId="1" fillId="0" borderId="61" xfId="0" applyFont="1" applyBorder="1" applyAlignment="1" applyProtection="1">
      <alignment/>
      <protection locked="0"/>
    </xf>
    <xf numFmtId="1" fontId="1" fillId="0" borderId="61" xfId="0" applyNumberFormat="1" applyFont="1" applyBorder="1" applyAlignment="1" applyProtection="1">
      <alignment/>
      <protection locked="0"/>
    </xf>
    <xf numFmtId="174" fontId="1" fillId="0" borderId="61" xfId="0" applyNumberFormat="1" applyFont="1" applyBorder="1" applyAlignment="1" applyProtection="1">
      <alignment/>
      <protection locked="0"/>
    </xf>
    <xf numFmtId="0" fontId="21" fillId="0" borderId="61" xfId="0" applyFont="1" applyBorder="1" applyAlignment="1" applyProtection="1">
      <alignment/>
      <protection locked="0"/>
    </xf>
    <xf numFmtId="1" fontId="21" fillId="0" borderId="61" xfId="0" applyNumberFormat="1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2" fontId="1" fillId="0" borderId="57" xfId="0" applyNumberFormat="1" applyFont="1" applyBorder="1" applyAlignment="1" applyProtection="1">
      <alignment/>
      <protection locked="0"/>
    </xf>
    <xf numFmtId="0" fontId="1" fillId="0" borderId="57" xfId="0" applyFont="1" applyBorder="1" applyAlignment="1" applyProtection="1">
      <alignment/>
      <protection locked="0"/>
    </xf>
    <xf numFmtId="1" fontId="1" fillId="0" borderId="57" xfId="0" applyNumberFormat="1" applyFont="1" applyBorder="1" applyAlignment="1" applyProtection="1">
      <alignment/>
      <protection locked="0"/>
    </xf>
    <xf numFmtId="0" fontId="21" fillId="0" borderId="57" xfId="0" applyFont="1" applyBorder="1" applyAlignment="1" applyProtection="1">
      <alignment/>
      <protection locked="0"/>
    </xf>
    <xf numFmtId="1" fontId="21" fillId="0" borderId="57" xfId="0" applyNumberFormat="1" applyFont="1" applyBorder="1" applyAlignment="1" applyProtection="1">
      <alignment/>
      <protection locked="0"/>
    </xf>
    <xf numFmtId="0" fontId="1" fillId="0" borderId="58" xfId="0" applyFont="1" applyBorder="1" applyAlignment="1" applyProtection="1">
      <alignment/>
      <protection locked="0"/>
    </xf>
    <xf numFmtId="181" fontId="0" fillId="0" borderId="0" xfId="0" applyNumberFormat="1" applyAlignment="1" applyProtection="1">
      <alignment/>
      <protection locked="0"/>
    </xf>
    <xf numFmtId="0" fontId="0" fillId="0" borderId="60" xfId="0" applyBorder="1" applyAlignment="1">
      <alignment horizontal="right" wrapText="1"/>
    </xf>
    <xf numFmtId="0" fontId="0" fillId="0" borderId="18" xfId="0" applyBorder="1" applyAlignment="1" applyProtection="1">
      <alignment horizontal="center" textRotation="90" wrapText="1"/>
      <protection locked="0"/>
    </xf>
    <xf numFmtId="0" fontId="0" fillId="0" borderId="53" xfId="0" applyBorder="1" applyAlignment="1" applyProtection="1">
      <alignment horizontal="center" textRotation="90" wrapText="1"/>
      <protection locked="0"/>
    </xf>
    <xf numFmtId="0" fontId="30" fillId="25" borderId="13" xfId="0" applyFont="1" applyFill="1" applyBorder="1" applyAlignment="1">
      <alignment horizontal="center"/>
    </xf>
    <xf numFmtId="0" fontId="30" fillId="22" borderId="13" xfId="0" applyFont="1" applyFill="1" applyBorder="1" applyAlignment="1">
      <alignment horizontal="center"/>
    </xf>
    <xf numFmtId="0" fontId="0" fillId="25" borderId="62" xfId="0" applyFill="1" applyBorder="1" applyAlignment="1">
      <alignment horizontal="center" vertical="center"/>
    </xf>
    <xf numFmtId="0" fontId="0" fillId="25" borderId="47" xfId="0" applyFill="1" applyBorder="1" applyAlignment="1">
      <alignment horizontal="center" vertical="center"/>
    </xf>
    <xf numFmtId="0" fontId="0" fillId="25" borderId="63" xfId="0" applyFill="1" applyBorder="1" applyAlignment="1">
      <alignment horizontal="center" vertical="center"/>
    </xf>
    <xf numFmtId="0" fontId="0" fillId="22" borderId="47" xfId="0" applyFill="1" applyBorder="1" applyAlignment="1">
      <alignment horizontal="center" vertical="center"/>
    </xf>
    <xf numFmtId="0" fontId="48" fillId="4" borderId="13" xfId="0" applyFont="1" applyFill="1" applyBorder="1" applyAlignment="1">
      <alignment/>
    </xf>
    <xf numFmtId="0" fontId="0" fillId="4" borderId="18" xfId="0" applyFill="1" applyBorder="1" applyAlignment="1">
      <alignment/>
    </xf>
    <xf numFmtId="0" fontId="13" fillId="4" borderId="36" xfId="107" applyFont="1" applyFill="1" applyBorder="1" applyAlignment="1">
      <alignment vertical="top"/>
      <protection/>
    </xf>
    <xf numFmtId="0" fontId="0" fillId="4" borderId="47" xfId="0" applyFill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6" fillId="0" borderId="64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 vertical="center"/>
    </xf>
    <xf numFmtId="0" fontId="46" fillId="0" borderId="66" xfId="0" applyFont="1" applyBorder="1" applyAlignment="1">
      <alignment horizontal="center" vertical="center"/>
    </xf>
    <xf numFmtId="0" fontId="46" fillId="0" borderId="67" xfId="0" applyFont="1" applyBorder="1" applyAlignment="1">
      <alignment horizontal="center" vertical="center"/>
    </xf>
    <xf numFmtId="0" fontId="46" fillId="0" borderId="68" xfId="0" applyFont="1" applyBorder="1" applyAlignment="1">
      <alignment horizontal="center" vertical="center"/>
    </xf>
    <xf numFmtId="0" fontId="52" fillId="0" borderId="69" xfId="0" applyFont="1" applyBorder="1" applyAlignment="1" quotePrefix="1">
      <alignment horizontal="center" vertical="center"/>
    </xf>
    <xf numFmtId="0" fontId="53" fillId="0" borderId="70" xfId="0" applyFont="1" applyBorder="1" applyAlignment="1">
      <alignment horizontal="center" vertical="center" wrapText="1"/>
    </xf>
    <xf numFmtId="0" fontId="52" fillId="0" borderId="71" xfId="0" applyFont="1" applyBorder="1" applyAlignment="1">
      <alignment horizontal="center" vertical="center"/>
    </xf>
    <xf numFmtId="2" fontId="52" fillId="0" borderId="72" xfId="0" applyNumberFormat="1" applyFont="1" applyBorder="1" applyAlignment="1">
      <alignment horizontal="center" vertical="center"/>
    </xf>
    <xf numFmtId="3" fontId="52" fillId="0" borderId="72" xfId="0" applyNumberFormat="1" applyFont="1" applyBorder="1" applyAlignment="1">
      <alignment horizontal="center" vertical="center"/>
    </xf>
    <xf numFmtId="0" fontId="52" fillId="0" borderId="72" xfId="0" applyFont="1" applyBorder="1" applyAlignment="1">
      <alignment horizontal="center" vertical="center"/>
    </xf>
    <xf numFmtId="0" fontId="52" fillId="0" borderId="73" xfId="0" applyFont="1" applyBorder="1" applyAlignment="1">
      <alignment horizontal="center" vertical="center"/>
    </xf>
    <xf numFmtId="176" fontId="52" fillId="0" borderId="70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23" xfId="0" applyFont="1" applyBorder="1" applyAlignment="1" quotePrefix="1">
      <alignment horizontal="center" vertical="center"/>
    </xf>
    <xf numFmtId="0" fontId="53" fillId="0" borderId="24" xfId="0" applyFont="1" applyBorder="1" applyAlignment="1">
      <alignment horizontal="center" vertical="center" wrapText="1"/>
    </xf>
    <xf numFmtId="0" fontId="52" fillId="0" borderId="52" xfId="0" applyFont="1" applyBorder="1" applyAlignment="1">
      <alignment horizontal="center" vertical="center"/>
    </xf>
    <xf numFmtId="2" fontId="52" fillId="0" borderId="13" xfId="0" applyNumberFormat="1" applyFont="1" applyBorder="1" applyAlignment="1">
      <alignment horizontal="center" vertical="center"/>
    </xf>
    <xf numFmtId="3" fontId="52" fillId="0" borderId="13" xfId="0" applyNumberFormat="1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51" xfId="0" applyFont="1" applyBorder="1" applyAlignment="1">
      <alignment horizontal="center" vertical="center"/>
    </xf>
    <xf numFmtId="176" fontId="52" fillId="0" borderId="24" xfId="0" applyNumberFormat="1" applyFont="1" applyBorder="1" applyAlignment="1">
      <alignment horizontal="center" vertical="center"/>
    </xf>
    <xf numFmtId="0" fontId="52" fillId="0" borderId="74" xfId="0" applyFont="1" applyBorder="1" applyAlignment="1">
      <alignment horizontal="center" vertical="center"/>
    </xf>
    <xf numFmtId="3" fontId="52" fillId="0" borderId="74" xfId="0" applyNumberFormat="1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12" xfId="0" applyFont="1" applyBorder="1" applyAlignment="1">
      <alignment horizontal="left" vertical="center"/>
    </xf>
    <xf numFmtId="0" fontId="54" fillId="0" borderId="75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3" fontId="54" fillId="0" borderId="75" xfId="0" applyNumberFormat="1" applyFont="1" applyBorder="1" applyAlignment="1">
      <alignment horizontal="center" vertical="center"/>
    </xf>
    <xf numFmtId="0" fontId="54" fillId="0" borderId="76" xfId="0" applyFont="1" applyBorder="1" applyAlignment="1">
      <alignment horizontal="center" vertical="center"/>
    </xf>
    <xf numFmtId="176" fontId="55" fillId="0" borderId="12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176" fontId="54" fillId="0" borderId="0" xfId="0" applyNumberFormat="1" applyFont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77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52" fillId="0" borderId="78" xfId="0" applyFont="1" applyBorder="1" applyAlignment="1" quotePrefix="1">
      <alignment horizontal="center" vertical="center"/>
    </xf>
    <xf numFmtId="0" fontId="52" fillId="0" borderId="79" xfId="0" applyFont="1" applyBorder="1" applyAlignment="1" quotePrefix="1">
      <alignment horizontal="center" vertical="center"/>
    </xf>
    <xf numFmtId="0" fontId="52" fillId="0" borderId="80" xfId="0" applyFont="1" applyBorder="1" applyAlignment="1" quotePrefix="1">
      <alignment horizontal="center" vertical="center"/>
    </xf>
    <xf numFmtId="0" fontId="52" fillId="0" borderId="81" xfId="0" applyFont="1" applyBorder="1" applyAlignment="1" quotePrefix="1">
      <alignment horizontal="center" vertical="center"/>
    </xf>
    <xf numFmtId="0" fontId="52" fillId="0" borderId="82" xfId="0" applyFont="1" applyBorder="1" applyAlignment="1" quotePrefix="1">
      <alignment horizontal="center" vertical="center"/>
    </xf>
    <xf numFmtId="0" fontId="52" fillId="0" borderId="83" xfId="0" applyFont="1" applyBorder="1" applyAlignment="1" quotePrefix="1">
      <alignment horizontal="center" vertical="center"/>
    </xf>
    <xf numFmtId="0" fontId="52" fillId="0" borderId="84" xfId="0" applyFont="1" applyBorder="1" applyAlignment="1" quotePrefix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3" fillId="0" borderId="24" xfId="0" applyFont="1" applyBorder="1" applyAlignment="1">
      <alignment horizontal="left" vertical="center" wrapText="1"/>
    </xf>
    <xf numFmtId="182" fontId="52" fillId="0" borderId="26" xfId="0" applyNumberFormat="1" applyFont="1" applyBorder="1" applyAlignment="1">
      <alignment horizontal="right" vertical="center"/>
    </xf>
    <xf numFmtId="182" fontId="52" fillId="0" borderId="47" xfId="0" applyNumberFormat="1" applyFont="1" applyBorder="1" applyAlignment="1">
      <alignment horizontal="right" vertical="center"/>
    </xf>
    <xf numFmtId="182" fontId="52" fillId="0" borderId="85" xfId="0" applyNumberFormat="1" applyFont="1" applyBorder="1" applyAlignment="1">
      <alignment horizontal="right" vertical="center"/>
    </xf>
    <xf numFmtId="182" fontId="54" fillId="0" borderId="86" xfId="0" applyNumberFormat="1" applyFont="1" applyBorder="1" applyAlignment="1">
      <alignment horizontal="right" vertical="center"/>
    </xf>
    <xf numFmtId="182" fontId="52" fillId="0" borderId="86" xfId="0" applyNumberFormat="1" applyFont="1" applyBorder="1" applyAlignment="1">
      <alignment horizontal="right" vertical="center"/>
    </xf>
    <xf numFmtId="182" fontId="52" fillId="0" borderId="87" xfId="0" applyNumberFormat="1" applyFont="1" applyBorder="1" applyAlignment="1">
      <alignment horizontal="right" vertical="center"/>
    </xf>
    <xf numFmtId="182" fontId="52" fillId="0" borderId="88" xfId="0" applyNumberFormat="1" applyFont="1" applyBorder="1" applyAlignment="1">
      <alignment horizontal="right" vertical="center"/>
    </xf>
    <xf numFmtId="182" fontId="52" fillId="0" borderId="89" xfId="0" applyNumberFormat="1" applyFont="1" applyBorder="1" applyAlignment="1">
      <alignment horizontal="right" vertical="center"/>
    </xf>
    <xf numFmtId="182" fontId="54" fillId="0" borderId="85" xfId="0" applyNumberFormat="1" applyFont="1" applyBorder="1" applyAlignment="1">
      <alignment horizontal="right" vertical="center"/>
    </xf>
    <xf numFmtId="182" fontId="52" fillId="0" borderId="0" xfId="0" applyNumberFormat="1" applyFont="1" applyAlignment="1">
      <alignment/>
    </xf>
    <xf numFmtId="0" fontId="52" fillId="0" borderId="23" xfId="0" applyFont="1" applyBorder="1" applyAlignment="1">
      <alignment horizontal="center" vertical="center"/>
    </xf>
    <xf numFmtId="182" fontId="52" fillId="0" borderId="23" xfId="0" applyNumberFormat="1" applyFont="1" applyBorder="1" applyAlignment="1">
      <alignment horizontal="right" vertical="center"/>
    </xf>
    <xf numFmtId="182" fontId="52" fillId="0" borderId="13" xfId="0" applyNumberFormat="1" applyFont="1" applyBorder="1" applyAlignment="1">
      <alignment horizontal="right" vertical="center"/>
    </xf>
    <xf numFmtId="182" fontId="52" fillId="0" borderId="90" xfId="0" applyNumberFormat="1" applyFont="1" applyBorder="1" applyAlignment="1">
      <alignment horizontal="right" vertical="center"/>
    </xf>
    <xf numFmtId="182" fontId="54" fillId="0" borderId="24" xfId="0" applyNumberFormat="1" applyFont="1" applyBorder="1" applyAlignment="1">
      <alignment horizontal="right" vertical="center"/>
    </xf>
    <xf numFmtId="182" fontId="52" fillId="0" borderId="24" xfId="0" applyNumberFormat="1" applyFont="1" applyBorder="1" applyAlignment="1">
      <alignment horizontal="right" vertical="center"/>
    </xf>
    <xf numFmtId="182" fontId="52" fillId="0" borderId="16" xfId="0" applyNumberFormat="1" applyFont="1" applyBorder="1" applyAlignment="1">
      <alignment horizontal="right" vertical="center"/>
    </xf>
    <xf numFmtId="182" fontId="52" fillId="0" borderId="74" xfId="0" applyNumberFormat="1" applyFont="1" applyBorder="1" applyAlignment="1">
      <alignment horizontal="right" vertical="center"/>
    </xf>
    <xf numFmtId="182" fontId="52" fillId="0" borderId="19" xfId="0" applyNumberFormat="1" applyFont="1" applyBorder="1" applyAlignment="1">
      <alignment horizontal="right" vertical="center"/>
    </xf>
    <xf numFmtId="182" fontId="54" fillId="0" borderId="90" xfId="0" applyNumberFormat="1" applyFont="1" applyBorder="1" applyAlignment="1">
      <alignment horizontal="right" vertical="center"/>
    </xf>
    <xf numFmtId="0" fontId="53" fillId="0" borderId="24" xfId="0" applyFont="1" applyBorder="1" applyAlignment="1">
      <alignment vertical="center" wrapText="1"/>
    </xf>
    <xf numFmtId="182" fontId="54" fillId="24" borderId="90" xfId="0" applyNumberFormat="1" applyFont="1" applyFill="1" applyBorder="1" applyAlignment="1">
      <alignment horizontal="right" vertical="center"/>
    </xf>
    <xf numFmtId="0" fontId="52" fillId="0" borderId="2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182" fontId="52" fillId="0" borderId="21" xfId="0" applyNumberFormat="1" applyFont="1" applyBorder="1" applyAlignment="1">
      <alignment horizontal="right" vertical="center"/>
    </xf>
    <xf numFmtId="182" fontId="52" fillId="0" borderId="34" xfId="0" applyNumberFormat="1" applyFont="1" applyBorder="1" applyAlignment="1">
      <alignment horizontal="right" vertical="center"/>
    </xf>
    <xf numFmtId="182" fontId="52" fillId="0" borderId="11" xfId="0" applyNumberFormat="1" applyFont="1" applyBorder="1" applyAlignment="1">
      <alignment horizontal="right" vertical="center"/>
    </xf>
    <xf numFmtId="182" fontId="54" fillId="0" borderId="12" xfId="0" applyNumberFormat="1" applyFont="1" applyBorder="1" applyAlignment="1">
      <alignment horizontal="right" vertical="center"/>
    </xf>
    <xf numFmtId="182" fontId="52" fillId="0" borderId="32" xfId="0" applyNumberFormat="1" applyFont="1" applyBorder="1" applyAlignment="1">
      <alignment horizontal="right" vertical="center"/>
    </xf>
    <xf numFmtId="182" fontId="52" fillId="0" borderId="75" xfId="0" applyNumberFormat="1" applyFont="1" applyBorder="1" applyAlignment="1">
      <alignment horizontal="right" vertical="center"/>
    </xf>
    <xf numFmtId="182" fontId="52" fillId="0" borderId="33" xfId="0" applyNumberFormat="1" applyFont="1" applyBorder="1" applyAlignment="1">
      <alignment horizontal="right" vertical="center"/>
    </xf>
    <xf numFmtId="182" fontId="54" fillId="0" borderId="11" xfId="0" applyNumberFormat="1" applyFont="1" applyBorder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174" fontId="52" fillId="0" borderId="0" xfId="0" applyNumberFormat="1" applyFont="1" applyAlignment="1">
      <alignment vertical="center"/>
    </xf>
    <xf numFmtId="182" fontId="54" fillId="0" borderId="0" xfId="0" applyNumberFormat="1" applyFont="1" applyAlignment="1">
      <alignment horizontal="right" vertical="center"/>
    </xf>
    <xf numFmtId="0" fontId="46" fillId="0" borderId="0" xfId="0" applyFont="1" applyAlignment="1">
      <alignment/>
    </xf>
    <xf numFmtId="0" fontId="54" fillId="0" borderId="64" xfId="0" applyFont="1" applyBorder="1" applyAlignment="1">
      <alignment horizontal="center" vertical="center" wrapText="1"/>
    </xf>
    <xf numFmtId="0" fontId="54" fillId="0" borderId="65" xfId="0" applyFont="1" applyBorder="1" applyAlignment="1">
      <alignment horizontal="center" vertical="center" wrapText="1"/>
    </xf>
    <xf numFmtId="0" fontId="54" fillId="0" borderId="67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2" fillId="0" borderId="23" xfId="0" applyFont="1" applyBorder="1" applyAlignment="1" quotePrefix="1">
      <alignment horizontal="center" vertical="center" wrapText="1"/>
    </xf>
    <xf numFmtId="0" fontId="52" fillId="0" borderId="24" xfId="0" applyFont="1" applyBorder="1" applyAlignment="1">
      <alignment horizontal="left" vertical="center" wrapText="1"/>
    </xf>
    <xf numFmtId="0" fontId="52" fillId="0" borderId="23" xfId="0" applyFont="1" applyBorder="1" applyAlignment="1">
      <alignment vertical="center"/>
    </xf>
    <xf numFmtId="0" fontId="52" fillId="0" borderId="90" xfId="0" applyFont="1" applyBorder="1" applyAlignment="1">
      <alignment vertical="center"/>
    </xf>
    <xf numFmtId="0" fontId="52" fillId="0" borderId="13" xfId="0" applyFont="1" applyBorder="1" applyAlignment="1">
      <alignment horizontal="center" vertical="center" wrapText="1"/>
    </xf>
    <xf numFmtId="186" fontId="52" fillId="0" borderId="24" xfId="0" applyNumberFormat="1" applyFont="1" applyBorder="1" applyAlignment="1">
      <alignment horizontal="center" vertical="center" wrapText="1"/>
    </xf>
    <xf numFmtId="0" fontId="52" fillId="0" borderId="25" xfId="0" applyFont="1" applyBorder="1" applyAlignment="1" quotePrefix="1">
      <alignment horizontal="center" vertical="center" wrapText="1"/>
    </xf>
    <xf numFmtId="0" fontId="52" fillId="0" borderId="91" xfId="0" applyFont="1" applyBorder="1" applyAlignment="1">
      <alignment horizontal="left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92" xfId="0" applyFont="1" applyBorder="1" applyAlignment="1">
      <alignment horizontal="center" vertical="center" wrapText="1"/>
    </xf>
    <xf numFmtId="0" fontId="52" fillId="0" borderId="93" xfId="0" applyFont="1" applyBorder="1" applyAlignment="1">
      <alignment/>
    </xf>
    <xf numFmtId="0" fontId="52" fillId="0" borderId="92" xfId="0" applyFont="1" applyBorder="1" applyAlignment="1">
      <alignment/>
    </xf>
    <xf numFmtId="0" fontId="52" fillId="0" borderId="14" xfId="0" applyFont="1" applyBorder="1" applyAlignment="1">
      <alignment/>
    </xf>
    <xf numFmtId="186" fontId="52" fillId="0" borderId="91" xfId="0" applyNumberFormat="1" applyFont="1" applyBorder="1" applyAlignment="1">
      <alignment horizontal="center"/>
    </xf>
    <xf numFmtId="0" fontId="52" fillId="0" borderId="94" xfId="0" applyFont="1" applyBorder="1" applyAlignment="1" quotePrefix="1">
      <alignment horizontal="center" vertical="center" wrapText="1"/>
    </xf>
    <xf numFmtId="0" fontId="52" fillId="0" borderId="28" xfId="0" applyFont="1" applyBorder="1" applyAlignment="1">
      <alignment horizontal="left" vertical="center" wrapText="1"/>
    </xf>
    <xf numFmtId="0" fontId="52" fillId="0" borderId="94" xfId="0" applyFont="1" applyBorder="1" applyAlignment="1">
      <alignment horizontal="center" vertical="center" wrapText="1"/>
    </xf>
    <xf numFmtId="0" fontId="52" fillId="0" borderId="61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/>
    </xf>
    <xf numFmtId="0" fontId="52" fillId="0" borderId="95" xfId="0" applyFont="1" applyBorder="1" applyAlignment="1">
      <alignment vertical="center"/>
    </xf>
    <xf numFmtId="186" fontId="52" fillId="0" borderId="28" xfId="0" applyNumberFormat="1" applyFont="1" applyBorder="1" applyAlignment="1">
      <alignment horizontal="center" vertical="center"/>
    </xf>
    <xf numFmtId="0" fontId="7" fillId="0" borderId="0" xfId="0" applyFont="1" applyAlignment="1" quotePrefix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76" fontId="7" fillId="0" borderId="0" xfId="0" applyNumberFormat="1" applyFont="1" applyAlignment="1">
      <alignment vertical="center"/>
    </xf>
    <xf numFmtId="0" fontId="54" fillId="0" borderId="96" xfId="0" applyFont="1" applyBorder="1" applyAlignment="1">
      <alignment horizontal="center" vertical="center" wrapText="1"/>
    </xf>
    <xf numFmtId="0" fontId="52" fillId="0" borderId="97" xfId="0" applyFont="1" applyBorder="1" applyAlignment="1" quotePrefix="1">
      <alignment horizontal="center" vertical="center" wrapText="1"/>
    </xf>
    <xf numFmtId="0" fontId="52" fillId="0" borderId="98" xfId="0" applyFont="1" applyBorder="1" applyAlignment="1">
      <alignment horizontal="left" vertical="center" wrapText="1"/>
    </xf>
    <xf numFmtId="0" fontId="52" fillId="0" borderId="99" xfId="0" applyFont="1" applyBorder="1" applyAlignment="1">
      <alignment vertical="center"/>
    </xf>
    <xf numFmtId="0" fontId="52" fillId="0" borderId="100" xfId="0" applyFont="1" applyBorder="1" applyAlignment="1">
      <alignment horizontal="center" vertical="center"/>
    </xf>
    <xf numFmtId="0" fontId="52" fillId="0" borderId="101" xfId="0" applyFont="1" applyBorder="1" applyAlignment="1">
      <alignment vertical="center"/>
    </xf>
    <xf numFmtId="175" fontId="52" fillId="0" borderId="97" xfId="0" applyNumberFormat="1" applyFont="1" applyBorder="1" applyAlignment="1">
      <alignment horizontal="center" vertical="center" wrapText="1"/>
    </xf>
    <xf numFmtId="0" fontId="52" fillId="0" borderId="102" xfId="0" applyFont="1" applyBorder="1" applyAlignment="1">
      <alignment horizontal="center" vertical="center" wrapText="1"/>
    </xf>
    <xf numFmtId="0" fontId="52" fillId="0" borderId="103" xfId="0" applyFont="1" applyBorder="1" applyAlignment="1">
      <alignment horizontal="center" vertical="center" wrapText="1"/>
    </xf>
    <xf numFmtId="0" fontId="52" fillId="0" borderId="0" xfId="0" applyFont="1" applyAlignment="1">
      <alignment horizontal="left" indent="1"/>
    </xf>
    <xf numFmtId="0" fontId="52" fillId="0" borderId="99" xfId="0" applyFont="1" applyBorder="1" applyAlignment="1" quotePrefix="1">
      <alignment horizontal="center" vertical="center" wrapText="1"/>
    </xf>
    <xf numFmtId="0" fontId="52" fillId="0" borderId="104" xfId="0" applyFont="1" applyBorder="1" applyAlignment="1">
      <alignment horizontal="left" vertical="center" wrapText="1"/>
    </xf>
    <xf numFmtId="0" fontId="52" fillId="0" borderId="100" xfId="0" applyFont="1" applyBorder="1" applyAlignment="1">
      <alignment horizontal="center" vertical="center" wrapText="1"/>
    </xf>
    <xf numFmtId="0" fontId="52" fillId="0" borderId="101" xfId="0" applyFont="1" applyBorder="1" applyAlignment="1">
      <alignment/>
    </xf>
    <xf numFmtId="0" fontId="52" fillId="0" borderId="99" xfId="0" applyFont="1" applyBorder="1" applyAlignment="1">
      <alignment/>
    </xf>
    <xf numFmtId="0" fontId="52" fillId="0" borderId="46" xfId="0" applyFont="1" applyBorder="1" applyAlignment="1">
      <alignment/>
    </xf>
    <xf numFmtId="0" fontId="52" fillId="0" borderId="105" xfId="0" applyFont="1" applyBorder="1" applyAlignment="1">
      <alignment/>
    </xf>
    <xf numFmtId="0" fontId="52" fillId="0" borderId="21" xfId="0" applyFont="1" applyBorder="1" applyAlignment="1" quotePrefix="1">
      <alignment horizontal="center" vertical="center" wrapText="1"/>
    </xf>
    <xf numFmtId="0" fontId="52" fillId="0" borderId="12" xfId="0" applyFont="1" applyBorder="1" applyAlignment="1">
      <alignment horizontal="left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75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/>
    </xf>
    <xf numFmtId="175" fontId="52" fillId="0" borderId="21" xfId="0" applyNumberFormat="1" applyFont="1" applyBorder="1" applyAlignment="1">
      <alignment horizontal="center" vertical="center"/>
    </xf>
    <xf numFmtId="0" fontId="52" fillId="0" borderId="34" xfId="0" applyFont="1" applyBorder="1" applyAlignment="1">
      <alignment vertical="center"/>
    </xf>
    <xf numFmtId="0" fontId="52" fillId="0" borderId="33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16" xfId="0" applyFont="1" applyBorder="1" applyAlignment="1">
      <alignment horizontal="center" vertical="center"/>
    </xf>
    <xf numFmtId="187" fontId="52" fillId="0" borderId="97" xfId="0" applyNumberFormat="1" applyFont="1" applyBorder="1" applyAlignment="1">
      <alignment horizontal="center" vertical="center"/>
    </xf>
    <xf numFmtId="182" fontId="52" fillId="0" borderId="98" xfId="0" applyNumberFormat="1" applyFont="1" applyBorder="1" applyAlignment="1">
      <alignment horizontal="left" vertical="center"/>
    </xf>
    <xf numFmtId="182" fontId="52" fillId="0" borderId="106" xfId="0" applyNumberFormat="1" applyFont="1" applyBorder="1" applyAlignment="1">
      <alignment horizontal="right" vertical="center"/>
    </xf>
    <xf numFmtId="182" fontId="52" fillId="0" borderId="107" xfId="0" applyNumberFormat="1" applyFont="1" applyBorder="1" applyAlignment="1">
      <alignment horizontal="right" vertical="center"/>
    </xf>
    <xf numFmtId="182" fontId="54" fillId="0" borderId="98" xfId="0" applyNumberFormat="1" applyFont="1" applyBorder="1" applyAlignment="1">
      <alignment horizontal="right" vertical="center"/>
    </xf>
    <xf numFmtId="182" fontId="52" fillId="0" borderId="60" xfId="0" applyNumberFormat="1" applyFont="1" applyBorder="1" applyAlignment="1">
      <alignment horizontal="center" vertical="center"/>
    </xf>
    <xf numFmtId="182" fontId="52" fillId="0" borderId="108" xfId="0" applyNumberFormat="1" applyFont="1" applyBorder="1" applyAlignment="1">
      <alignment horizontal="left" vertical="center"/>
    </xf>
    <xf numFmtId="182" fontId="52" fillId="0" borderId="0" xfId="0" applyNumberFormat="1" applyFont="1" applyAlignment="1">
      <alignment horizontal="right" vertical="center"/>
    </xf>
    <xf numFmtId="182" fontId="52" fillId="0" borderId="109" xfId="0" applyNumberFormat="1" applyFont="1" applyBorder="1" applyAlignment="1">
      <alignment horizontal="right" vertical="center"/>
    </xf>
    <xf numFmtId="182" fontId="54" fillId="0" borderId="108" xfId="0" applyNumberFormat="1" applyFont="1" applyBorder="1" applyAlignment="1">
      <alignment horizontal="right" vertical="center"/>
    </xf>
    <xf numFmtId="182" fontId="52" fillId="0" borderId="20" xfId="0" applyNumberFormat="1" applyFont="1" applyBorder="1" applyAlignment="1">
      <alignment horizontal="center" vertical="center"/>
    </xf>
    <xf numFmtId="182" fontId="54" fillId="0" borderId="15" xfId="0" applyNumberFormat="1" applyFont="1" applyBorder="1" applyAlignment="1">
      <alignment horizontal="left" vertical="center"/>
    </xf>
    <xf numFmtId="182" fontId="52" fillId="0" borderId="110" xfId="0" applyNumberFormat="1" applyFont="1" applyBorder="1" applyAlignment="1">
      <alignment horizontal="right" vertical="center"/>
    </xf>
    <xf numFmtId="182" fontId="52" fillId="0" borderId="111" xfId="0" applyNumberFormat="1" applyFont="1" applyBorder="1" applyAlignment="1">
      <alignment horizontal="right" vertical="center"/>
    </xf>
    <xf numFmtId="182" fontId="52" fillId="0" borderId="112" xfId="0" applyNumberFormat="1" applyFont="1" applyBorder="1" applyAlignment="1">
      <alignment horizontal="right" vertical="center"/>
    </xf>
    <xf numFmtId="182" fontId="54" fillId="0" borderId="15" xfId="0" applyNumberFormat="1" applyFont="1" applyBorder="1" applyAlignment="1">
      <alignment horizontal="right" vertical="center"/>
    </xf>
    <xf numFmtId="182" fontId="58" fillId="0" borderId="15" xfId="0" applyNumberFormat="1" applyFont="1" applyBorder="1" applyAlignment="1">
      <alignment horizontal="right" vertical="center"/>
    </xf>
    <xf numFmtId="182" fontId="52" fillId="0" borderId="27" xfId="0" applyNumberFormat="1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182" fontId="52" fillId="0" borderId="29" xfId="0" applyNumberFormat="1" applyFont="1" applyBorder="1" applyAlignment="1">
      <alignment horizontal="right" vertical="center"/>
    </xf>
    <xf numFmtId="182" fontId="52" fillId="0" borderId="18" xfId="0" applyNumberFormat="1" applyFont="1" applyBorder="1" applyAlignment="1">
      <alignment horizontal="right" vertical="center"/>
    </xf>
    <xf numFmtId="182" fontId="52" fillId="0" borderId="30" xfId="0" applyNumberFormat="1" applyFont="1" applyBorder="1" applyAlignment="1">
      <alignment horizontal="right" vertical="center"/>
    </xf>
    <xf numFmtId="182" fontId="54" fillId="0" borderId="31" xfId="0" applyNumberFormat="1" applyFont="1" applyBorder="1" applyAlignment="1">
      <alignment horizontal="right" vertical="center"/>
    </xf>
    <xf numFmtId="0" fontId="7" fillId="0" borderId="29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27" xfId="0" applyFont="1" applyBorder="1" applyAlignment="1">
      <alignment/>
    </xf>
    <xf numFmtId="182" fontId="52" fillId="0" borderId="91" xfId="0" applyNumberFormat="1" applyFont="1" applyBorder="1" applyAlignment="1">
      <alignment horizontal="center" vertical="center"/>
    </xf>
    <xf numFmtId="0" fontId="55" fillId="0" borderId="92" xfId="0" applyFont="1" applyBorder="1" applyAlignment="1">
      <alignment horizontal="center" vertical="center" wrapText="1"/>
    </xf>
    <xf numFmtId="185" fontId="59" fillId="0" borderId="17" xfId="0" applyNumberFormat="1" applyFont="1" applyBorder="1" applyAlignment="1">
      <alignment horizontal="right" vertical="center"/>
    </xf>
    <xf numFmtId="185" fontId="59" fillId="0" borderId="14" xfId="0" applyNumberFormat="1" applyFont="1" applyBorder="1" applyAlignment="1">
      <alignment horizontal="right" vertical="center"/>
    </xf>
    <xf numFmtId="185" fontId="59" fillId="0" borderId="35" xfId="0" applyNumberFormat="1" applyFont="1" applyBorder="1" applyAlignment="1">
      <alignment horizontal="right" vertical="center"/>
    </xf>
    <xf numFmtId="185" fontId="55" fillId="0" borderId="92" xfId="0" applyNumberFormat="1" applyFont="1" applyBorder="1" applyAlignment="1">
      <alignment horizontal="right" vertical="center"/>
    </xf>
    <xf numFmtId="174" fontId="60" fillId="0" borderId="91" xfId="0" applyNumberFormat="1" applyFont="1" applyBorder="1" applyAlignment="1">
      <alignment horizontal="center" vertical="center"/>
    </xf>
    <xf numFmtId="175" fontId="7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61" fillId="0" borderId="0" xfId="0" applyFont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61" fillId="0" borderId="0" xfId="0" applyFont="1" applyAlignment="1">
      <alignment horizontal="center"/>
    </xf>
    <xf numFmtId="0" fontId="61" fillId="0" borderId="0" xfId="0" applyFont="1" applyAlignment="1">
      <alignment/>
    </xf>
    <xf numFmtId="0" fontId="64" fillId="0" borderId="64" xfId="0" applyFont="1" applyBorder="1" applyAlignment="1">
      <alignment horizontal="center" vertical="center" wrapText="1"/>
    </xf>
    <xf numFmtId="0" fontId="64" fillId="0" borderId="65" xfId="0" applyFont="1" applyBorder="1" applyAlignment="1">
      <alignment horizontal="center" vertical="center" wrapText="1"/>
    </xf>
    <xf numFmtId="0" fontId="64" fillId="0" borderId="67" xfId="0" applyFont="1" applyBorder="1" applyAlignment="1">
      <alignment horizontal="center" vertical="center" wrapText="1"/>
    </xf>
    <xf numFmtId="0" fontId="64" fillId="0" borderId="113" xfId="0" applyFont="1" applyBorder="1" applyAlignment="1">
      <alignment horizontal="center" vertical="center" wrapText="1"/>
    </xf>
    <xf numFmtId="0" fontId="64" fillId="0" borderId="114" xfId="0" applyFont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45" fillId="0" borderId="99" xfId="0" applyFont="1" applyBorder="1" applyAlignment="1" quotePrefix="1">
      <alignment horizontal="center" vertical="center" wrapText="1"/>
    </xf>
    <xf numFmtId="0" fontId="45" fillId="0" borderId="104" xfId="0" applyFont="1" applyBorder="1" applyAlignment="1">
      <alignment horizontal="left" vertical="center" wrapText="1"/>
    </xf>
    <xf numFmtId="0" fontId="45" fillId="0" borderId="97" xfId="0" applyFont="1" applyBorder="1" applyAlignment="1">
      <alignment horizontal="right" vertical="center"/>
    </xf>
    <xf numFmtId="0" fontId="45" fillId="0" borderId="106" xfId="0" applyFont="1" applyBorder="1" applyAlignment="1">
      <alignment horizontal="left" vertical="center"/>
    </xf>
    <xf numFmtId="0" fontId="45" fillId="0" borderId="106" xfId="0" applyFont="1" applyBorder="1" applyAlignment="1">
      <alignment horizontal="center" vertical="center"/>
    </xf>
    <xf numFmtId="0" fontId="45" fillId="0" borderId="106" xfId="0" applyFont="1" applyBorder="1" applyAlignment="1">
      <alignment horizontal="right" vertical="center"/>
    </xf>
    <xf numFmtId="0" fontId="45" fillId="0" borderId="102" xfId="0" applyFont="1" applyBorder="1" applyAlignment="1">
      <alignment horizontal="center" vertical="center"/>
    </xf>
    <xf numFmtId="0" fontId="45" fillId="0" borderId="115" xfId="0" applyFont="1" applyBorder="1" applyAlignment="1">
      <alignment horizontal="center" vertical="center"/>
    </xf>
    <xf numFmtId="0" fontId="45" fillId="0" borderId="116" xfId="0" applyFont="1" applyBorder="1" applyAlignment="1">
      <alignment horizontal="center" vertical="center"/>
    </xf>
    <xf numFmtId="186" fontId="45" fillId="0" borderId="104" xfId="0" applyNumberFormat="1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64" fillId="0" borderId="21" xfId="0" applyFont="1" applyBorder="1" applyAlignment="1" quotePrefix="1">
      <alignment horizontal="center" vertical="center" wrapText="1"/>
    </xf>
    <xf numFmtId="0" fontId="64" fillId="0" borderId="12" xfId="0" applyFont="1" applyBorder="1" applyAlignment="1">
      <alignment horizontal="left" vertical="center" wrapText="1" indent="1"/>
    </xf>
    <xf numFmtId="0" fontId="64" fillId="0" borderId="21" xfId="0" applyFont="1" applyBorder="1" applyAlignment="1">
      <alignment horizontal="center" vertical="center" wrapText="1"/>
    </xf>
    <xf numFmtId="0" fontId="64" fillId="0" borderId="75" xfId="0" applyFont="1" applyBorder="1" applyAlignment="1">
      <alignment horizontal="center" vertical="center" wrapText="1"/>
    </xf>
    <xf numFmtId="0" fontId="64" fillId="0" borderId="75" xfId="0" applyFont="1" applyBorder="1" applyAlignment="1">
      <alignment vertical="center"/>
    </xf>
    <xf numFmtId="0" fontId="64" fillId="0" borderId="34" xfId="0" applyFont="1" applyBorder="1" applyAlignment="1">
      <alignment vertical="center"/>
    </xf>
    <xf numFmtId="0" fontId="64" fillId="0" borderId="117" xfId="0" applyFont="1" applyBorder="1" applyAlignment="1">
      <alignment vertical="center"/>
    </xf>
    <xf numFmtId="0" fontId="64" fillId="0" borderId="11" xfId="0" applyFont="1" applyBorder="1" applyAlignment="1">
      <alignment vertical="center"/>
    </xf>
    <xf numFmtId="186" fontId="64" fillId="0" borderId="12" xfId="0" applyNumberFormat="1" applyFont="1" applyBorder="1" applyAlignment="1">
      <alignment horizontal="center" vertical="center"/>
    </xf>
    <xf numFmtId="0" fontId="64" fillId="0" borderId="0" xfId="0" applyFont="1" applyAlignment="1">
      <alignment/>
    </xf>
    <xf numFmtId="0" fontId="17" fillId="0" borderId="0" xfId="0" applyFont="1" applyAlignment="1" quotePrefix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118" xfId="0" applyFont="1" applyBorder="1" applyAlignment="1">
      <alignment vertical="center"/>
    </xf>
    <xf numFmtId="176" fontId="17" fillId="0" borderId="0" xfId="0" applyNumberFormat="1" applyFont="1" applyAlignment="1">
      <alignment vertical="center"/>
    </xf>
    <xf numFmtId="0" fontId="64" fillId="0" borderId="96" xfId="0" applyFont="1" applyBorder="1" applyAlignment="1">
      <alignment horizontal="center" vertical="center" wrapText="1"/>
    </xf>
    <xf numFmtId="0" fontId="45" fillId="0" borderId="97" xfId="0" applyFont="1" applyBorder="1" applyAlignment="1" quotePrefix="1">
      <alignment horizontal="center" vertical="center" wrapText="1"/>
    </xf>
    <xf numFmtId="0" fontId="45" fillId="0" borderId="98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right" vertical="center"/>
    </xf>
    <xf numFmtId="0" fontId="45" fillId="0" borderId="119" xfId="0" applyFont="1" applyBorder="1" applyAlignment="1">
      <alignment horizontal="left" vertical="center"/>
    </xf>
    <xf numFmtId="0" fontId="45" fillId="0" borderId="119" xfId="0" applyFont="1" applyBorder="1" applyAlignment="1">
      <alignment horizontal="center" vertical="center"/>
    </xf>
    <xf numFmtId="0" fontId="45" fillId="0" borderId="119" xfId="0" applyFont="1" applyBorder="1" applyAlignment="1">
      <alignment horizontal="right" vertical="center"/>
    </xf>
    <xf numFmtId="174" fontId="45" fillId="0" borderId="97" xfId="0" applyNumberFormat="1" applyFont="1" applyBorder="1" applyAlignment="1">
      <alignment horizontal="center" vertical="center" wrapText="1"/>
    </xf>
    <xf numFmtId="0" fontId="45" fillId="0" borderId="102" xfId="0" applyFont="1" applyBorder="1" applyAlignment="1">
      <alignment horizontal="center" vertical="center" wrapText="1"/>
    </xf>
    <xf numFmtId="0" fontId="45" fillId="0" borderId="103" xfId="0" applyFont="1" applyBorder="1" applyAlignment="1">
      <alignment horizontal="center" vertical="center" wrapText="1"/>
    </xf>
    <xf numFmtId="0" fontId="45" fillId="0" borderId="0" xfId="0" applyFont="1" applyAlignment="1">
      <alignment horizontal="left" indent="1"/>
    </xf>
    <xf numFmtId="0" fontId="45" fillId="0" borderId="25" xfId="0" applyFont="1" applyBorder="1" applyAlignment="1">
      <alignment horizontal="center" vertical="center" wrapText="1"/>
    </xf>
    <xf numFmtId="0" fontId="45" fillId="0" borderId="100" xfId="0" applyFont="1" applyBorder="1" applyAlignment="1">
      <alignment horizontal="center" vertical="center" wrapText="1"/>
    </xf>
    <xf numFmtId="0" fontId="45" fillId="0" borderId="101" xfId="0" applyFont="1" applyBorder="1" applyAlignment="1">
      <alignment/>
    </xf>
    <xf numFmtId="174" fontId="45" fillId="0" borderId="99" xfId="0" applyNumberFormat="1" applyFont="1" applyBorder="1" applyAlignment="1">
      <alignment/>
    </xf>
    <xf numFmtId="0" fontId="45" fillId="0" borderId="46" xfId="0" applyFont="1" applyBorder="1" applyAlignment="1">
      <alignment/>
    </xf>
    <xf numFmtId="0" fontId="45" fillId="0" borderId="105" xfId="0" applyFont="1" applyBorder="1" applyAlignment="1">
      <alignment/>
    </xf>
    <xf numFmtId="0" fontId="45" fillId="0" borderId="21" xfId="0" applyFont="1" applyBorder="1" applyAlignment="1" quotePrefix="1">
      <alignment horizontal="center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75" xfId="0" applyFont="1" applyBorder="1" applyAlignment="1">
      <alignment horizontal="center" vertical="center" wrapText="1"/>
    </xf>
    <xf numFmtId="0" fontId="45" fillId="0" borderId="11" xfId="0" applyFont="1" applyBorder="1" applyAlignment="1">
      <alignment/>
    </xf>
    <xf numFmtId="174" fontId="45" fillId="0" borderId="21" xfId="0" applyNumberFormat="1" applyFont="1" applyBorder="1" applyAlignment="1">
      <alignment horizontal="center" vertical="center"/>
    </xf>
    <xf numFmtId="0" fontId="45" fillId="0" borderId="34" xfId="0" applyFont="1" applyBorder="1" applyAlignment="1">
      <alignment vertical="center"/>
    </xf>
    <xf numFmtId="0" fontId="45" fillId="0" borderId="34" xfId="0" applyFont="1" applyBorder="1" applyAlignment="1">
      <alignment/>
    </xf>
    <xf numFmtId="0" fontId="45" fillId="0" borderId="33" xfId="0" applyFont="1" applyBorder="1" applyAlignment="1">
      <alignment/>
    </xf>
    <xf numFmtId="0" fontId="64" fillId="0" borderId="22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4" fillId="0" borderId="31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187" fontId="45" fillId="0" borderId="69" xfId="0" applyNumberFormat="1" applyFont="1" applyBorder="1" applyAlignment="1">
      <alignment horizontal="center" vertical="center"/>
    </xf>
    <xf numFmtId="182" fontId="45" fillId="0" borderId="70" xfId="0" applyNumberFormat="1" applyFont="1" applyBorder="1" applyAlignment="1">
      <alignment horizontal="left" vertical="center" wrapText="1"/>
    </xf>
    <xf numFmtId="182" fontId="45" fillId="0" borderId="119" xfId="0" applyNumberFormat="1" applyFont="1" applyBorder="1" applyAlignment="1">
      <alignment horizontal="right" vertical="center"/>
    </xf>
    <xf numFmtId="182" fontId="45" fillId="0" borderId="73" xfId="0" applyNumberFormat="1" applyFont="1" applyBorder="1" applyAlignment="1">
      <alignment horizontal="right" vertical="center"/>
    </xf>
    <xf numFmtId="182" fontId="64" fillId="0" borderId="70" xfId="0" applyNumberFormat="1" applyFont="1" applyBorder="1" applyAlignment="1">
      <alignment horizontal="right" vertical="center"/>
    </xf>
    <xf numFmtId="182" fontId="45" fillId="0" borderId="0" xfId="0" applyNumberFormat="1" applyFont="1" applyAlignment="1">
      <alignment/>
    </xf>
    <xf numFmtId="182" fontId="45" fillId="0" borderId="60" xfId="0" applyNumberFormat="1" applyFont="1" applyBorder="1" applyAlignment="1">
      <alignment horizontal="center" vertical="center"/>
    </xf>
    <xf numFmtId="182" fontId="45" fillId="0" borderId="108" xfId="0" applyNumberFormat="1" applyFont="1" applyBorder="1" applyAlignment="1">
      <alignment horizontal="left" vertical="center"/>
    </xf>
    <xf numFmtId="182" fontId="45" fillId="0" borderId="0" xfId="0" applyNumberFormat="1" applyFont="1" applyAlignment="1">
      <alignment horizontal="right" vertical="center"/>
    </xf>
    <xf numFmtId="182" fontId="45" fillId="0" borderId="109" xfId="0" applyNumberFormat="1" applyFont="1" applyBorder="1" applyAlignment="1">
      <alignment horizontal="right" vertical="center"/>
    </xf>
    <xf numFmtId="182" fontId="64" fillId="0" borderId="108" xfId="0" applyNumberFormat="1" applyFont="1" applyBorder="1" applyAlignment="1">
      <alignment horizontal="right" vertical="center"/>
    </xf>
    <xf numFmtId="182" fontId="45" fillId="0" borderId="20" xfId="0" applyNumberFormat="1" applyFont="1" applyBorder="1" applyAlignment="1">
      <alignment horizontal="center" vertical="center"/>
    </xf>
    <xf numFmtId="182" fontId="64" fillId="0" borderId="15" xfId="0" applyNumberFormat="1" applyFont="1" applyBorder="1" applyAlignment="1">
      <alignment horizontal="left" vertical="center"/>
    </xf>
    <xf numFmtId="182" fontId="45" fillId="0" borderId="110" xfId="0" applyNumberFormat="1" applyFont="1" applyBorder="1" applyAlignment="1">
      <alignment horizontal="right" vertical="center"/>
    </xf>
    <xf numFmtId="182" fontId="45" fillId="0" borderId="111" xfId="0" applyNumberFormat="1" applyFont="1" applyBorder="1" applyAlignment="1">
      <alignment horizontal="right" vertical="center"/>
    </xf>
    <xf numFmtId="182" fontId="45" fillId="0" borderId="112" xfId="0" applyNumberFormat="1" applyFont="1" applyBorder="1" applyAlignment="1">
      <alignment horizontal="right" vertical="center"/>
    </xf>
    <xf numFmtId="182" fontId="64" fillId="0" borderId="15" xfId="0" applyNumberFormat="1" applyFont="1" applyBorder="1" applyAlignment="1">
      <alignment horizontal="right" vertical="center"/>
    </xf>
    <xf numFmtId="0" fontId="54" fillId="0" borderId="27" xfId="0" applyFont="1" applyBorder="1" applyAlignment="1">
      <alignment horizontal="center" vertical="center"/>
    </xf>
    <xf numFmtId="182" fontId="54" fillId="0" borderId="27" xfId="0" applyNumberFormat="1" applyFont="1" applyBorder="1" applyAlignment="1">
      <alignment horizontal="right" vertical="center"/>
    </xf>
    <xf numFmtId="182" fontId="52" fillId="0" borderId="104" xfId="0" applyNumberFormat="1" applyFont="1" applyBorder="1" applyAlignment="1">
      <alignment horizontal="center" vertical="center"/>
    </xf>
    <xf numFmtId="0" fontId="55" fillId="0" borderId="104" xfId="0" applyFont="1" applyBorder="1" applyAlignment="1">
      <alignment horizontal="center" vertical="center" wrapText="1"/>
    </xf>
    <xf numFmtId="185" fontId="59" fillId="0" borderId="120" xfId="0" applyNumberFormat="1" applyFont="1" applyBorder="1" applyAlignment="1">
      <alignment horizontal="right" vertical="center"/>
    </xf>
    <xf numFmtId="185" fontId="59" fillId="0" borderId="46" xfId="0" applyNumberFormat="1" applyFont="1" applyBorder="1" applyAlignment="1">
      <alignment horizontal="right" vertical="center"/>
    </xf>
    <xf numFmtId="185" fontId="59" fillId="0" borderId="105" xfId="0" applyNumberFormat="1" applyFont="1" applyBorder="1" applyAlignment="1">
      <alignment horizontal="right" vertical="center"/>
    </xf>
    <xf numFmtId="185" fontId="55" fillId="0" borderId="104" xfId="0" applyNumberFormat="1" applyFont="1" applyBorder="1" applyAlignment="1">
      <alignment horizontal="right" vertical="center"/>
    </xf>
    <xf numFmtId="185" fontId="55" fillId="0" borderId="100" xfId="0" applyNumberFormat="1" applyFont="1" applyBorder="1" applyAlignment="1">
      <alignment horizontal="right" vertical="center"/>
    </xf>
    <xf numFmtId="174" fontId="60" fillId="0" borderId="104" xfId="0" applyNumberFormat="1" applyFont="1" applyBorder="1" applyAlignment="1">
      <alignment horizontal="center" vertical="center"/>
    </xf>
    <xf numFmtId="0" fontId="66" fillId="0" borderId="32" xfId="0" applyFont="1" applyBorder="1" applyAlignment="1">
      <alignment horizontal="center"/>
    </xf>
    <xf numFmtId="0" fontId="67" fillId="0" borderId="34" xfId="0" applyFont="1" applyBorder="1" applyAlignment="1">
      <alignment/>
    </xf>
    <xf numFmtId="174" fontId="66" fillId="0" borderId="34" xfId="0" applyNumberFormat="1" applyFont="1" applyBorder="1" applyAlignment="1">
      <alignment/>
    </xf>
    <xf numFmtId="174" fontId="66" fillId="0" borderId="33" xfId="0" applyNumberFormat="1" applyFont="1" applyBorder="1" applyAlignment="1">
      <alignment/>
    </xf>
    <xf numFmtId="0" fontId="46" fillId="0" borderId="0" xfId="0" applyFont="1" applyAlignment="1">
      <alignment horizontal="center" vertical="center"/>
    </xf>
    <xf numFmtId="0" fontId="54" fillId="0" borderId="2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111" xfId="0" applyFont="1" applyBorder="1" applyAlignment="1">
      <alignment horizontal="center" vertical="center"/>
    </xf>
    <xf numFmtId="0" fontId="54" fillId="0" borderId="57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5" xfId="0" applyFont="1" applyBorder="1" applyAlignment="1">
      <alignment vertical="center"/>
    </xf>
    <xf numFmtId="0" fontId="68" fillId="0" borderId="108" xfId="0" applyFont="1" applyBorder="1" applyAlignment="1">
      <alignment horizontal="left" vertical="center" wrapText="1"/>
    </xf>
    <xf numFmtId="182" fontId="52" fillId="0" borderId="46" xfId="0" applyNumberFormat="1" applyFont="1" applyBorder="1" applyAlignment="1">
      <alignment horizontal="right" vertical="center"/>
    </xf>
    <xf numFmtId="175" fontId="54" fillId="0" borderId="104" xfId="0" applyNumberFormat="1" applyFont="1" applyBorder="1" applyAlignment="1">
      <alignment horizontal="center" vertical="center"/>
    </xf>
    <xf numFmtId="175" fontId="54" fillId="0" borderId="24" xfId="0" applyNumberFormat="1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175" fontId="54" fillId="0" borderId="12" xfId="0" applyNumberFormat="1" applyFont="1" applyBorder="1" applyAlignment="1">
      <alignment horizontal="center" vertical="center"/>
    </xf>
    <xf numFmtId="182" fontId="52" fillId="0" borderId="17" xfId="0" applyNumberFormat="1" applyFont="1" applyBorder="1" applyAlignment="1">
      <alignment horizontal="right" vertical="center"/>
    </xf>
    <xf numFmtId="182" fontId="52" fillId="0" borderId="14" xfId="0" applyNumberFormat="1" applyFont="1" applyBorder="1" applyAlignment="1">
      <alignment horizontal="right" vertical="center"/>
    </xf>
    <xf numFmtId="182" fontId="52" fillId="0" borderId="35" xfId="0" applyNumberFormat="1" applyFont="1" applyBorder="1" applyAlignment="1">
      <alignment horizontal="right" vertical="center"/>
    </xf>
    <xf numFmtId="175" fontId="18" fillId="0" borderId="24" xfId="0" applyNumberFormat="1" applyFont="1" applyBorder="1" applyAlignment="1">
      <alignment horizontal="center" vertical="center"/>
    </xf>
    <xf numFmtId="175" fontId="18" fillId="0" borderId="12" xfId="0" applyNumberFormat="1" applyFont="1" applyBorder="1" applyAlignment="1">
      <alignment horizontal="center" vertical="center"/>
    </xf>
    <xf numFmtId="0" fontId="17" fillId="0" borderId="29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69" fillId="0" borderId="0" xfId="0" applyFont="1" applyAlignment="1">
      <alignment/>
    </xf>
    <xf numFmtId="0" fontId="17" fillId="0" borderId="120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10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0" fillId="4" borderId="18" xfId="0" applyFill="1" applyBorder="1" applyAlignment="1">
      <alignment wrapText="1"/>
    </xf>
    <xf numFmtId="0" fontId="7" fillId="4" borderId="0" xfId="107" applyFont="1" applyFill="1" applyAlignment="1">
      <alignment horizontal="left" vertical="top"/>
      <protection/>
    </xf>
    <xf numFmtId="0" fontId="7" fillId="4" borderId="38" xfId="107" applyFont="1" applyFill="1" applyBorder="1" applyAlignment="1">
      <alignment horizontal="left" vertical="top"/>
      <protection/>
    </xf>
    <xf numFmtId="0" fontId="13" fillId="4" borderId="36" xfId="107" applyFont="1" applyFill="1" applyBorder="1" applyAlignment="1">
      <alignment horizontal="left" wrapText="1"/>
      <protection/>
    </xf>
    <xf numFmtId="0" fontId="13" fillId="4" borderId="36" xfId="107" applyFont="1" applyFill="1" applyBorder="1" applyAlignment="1">
      <alignment wrapText="1"/>
      <protection/>
    </xf>
    <xf numFmtId="0" fontId="13" fillId="4" borderId="36" xfId="107" applyFont="1" applyFill="1" applyBorder="1">
      <alignment/>
      <protection/>
    </xf>
    <xf numFmtId="0" fontId="8" fillId="4" borderId="36" xfId="107" applyFont="1" applyFill="1" applyBorder="1">
      <alignment/>
      <protection/>
    </xf>
    <xf numFmtId="4" fontId="33" fillId="4" borderId="13" xfId="0" applyNumberFormat="1" applyFont="1" applyFill="1" applyBorder="1" applyAlignment="1">
      <alignment horizontal="center"/>
    </xf>
    <xf numFmtId="4" fontId="33" fillId="4" borderId="19" xfId="0" applyNumberFormat="1" applyFont="1" applyFill="1" applyBorder="1" applyAlignment="1">
      <alignment horizontal="center"/>
    </xf>
    <xf numFmtId="4" fontId="33" fillId="4" borderId="17" xfId="0" applyNumberFormat="1" applyFont="1" applyFill="1" applyBorder="1" applyAlignment="1">
      <alignment horizontal="center"/>
    </xf>
    <xf numFmtId="4" fontId="33" fillId="4" borderId="14" xfId="0" applyNumberFormat="1" applyFont="1" applyFill="1" applyBorder="1" applyAlignment="1">
      <alignment horizontal="center"/>
    </xf>
    <xf numFmtId="4" fontId="33" fillId="4" borderId="35" xfId="0" applyNumberFormat="1" applyFont="1" applyFill="1" applyBorder="1" applyAlignment="1">
      <alignment horizontal="center"/>
    </xf>
    <xf numFmtId="178" fontId="0" fillId="0" borderId="13" xfId="0" applyNumberFormat="1" applyBorder="1" applyAlignment="1" applyProtection="1">
      <alignment/>
      <protection locked="0"/>
    </xf>
    <xf numFmtId="178" fontId="1" fillId="0" borderId="14" xfId="0" applyNumberFormat="1" applyFont="1" applyBorder="1" applyAlignment="1" applyProtection="1">
      <alignment/>
      <protection locked="0"/>
    </xf>
    <xf numFmtId="0" fontId="47" fillId="0" borderId="13" xfId="0" applyFont="1" applyBorder="1" applyAlignment="1" applyProtection="1">
      <alignment horizontal="center"/>
      <protection locked="0"/>
    </xf>
    <xf numFmtId="9" fontId="47" fillId="0" borderId="52" xfId="0" applyNumberFormat="1" applyFont="1" applyBorder="1" applyAlignment="1" applyProtection="1">
      <alignment horizontal="center"/>
      <protection locked="0"/>
    </xf>
    <xf numFmtId="9" fontId="47" fillId="0" borderId="13" xfId="0" applyNumberFormat="1" applyFont="1" applyBorder="1" applyAlignment="1" applyProtection="1">
      <alignment horizontal="center"/>
      <protection locked="0"/>
    </xf>
    <xf numFmtId="0" fontId="26" fillId="0" borderId="16" xfId="0" applyFont="1" applyBorder="1" applyAlignment="1" applyProtection="1">
      <alignment/>
      <protection locked="0"/>
    </xf>
    <xf numFmtId="176" fontId="75" fillId="0" borderId="121" xfId="0" applyNumberFormat="1" applyFont="1" applyBorder="1" applyAlignment="1" applyProtection="1">
      <alignment/>
      <protection locked="0"/>
    </xf>
    <xf numFmtId="10" fontId="75" fillId="0" borderId="30" xfId="0" applyNumberFormat="1" applyFont="1" applyBorder="1" applyAlignment="1" applyProtection="1">
      <alignment/>
      <protection locked="0"/>
    </xf>
    <xf numFmtId="10" fontId="75" fillId="0" borderId="19" xfId="0" applyNumberFormat="1" applyFont="1" applyBorder="1" applyAlignment="1" applyProtection="1">
      <alignment/>
      <protection locked="0"/>
    </xf>
    <xf numFmtId="10" fontId="75" fillId="0" borderId="35" xfId="0" applyNumberFormat="1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6" fillId="0" borderId="0" xfId="105" applyFont="1" applyAlignment="1">
      <alignment horizontal="center" wrapText="1"/>
      <protection/>
    </xf>
    <xf numFmtId="0" fontId="94" fillId="0" borderId="0" xfId="111" applyFont="1">
      <alignment/>
      <protection/>
    </xf>
    <xf numFmtId="0" fontId="95" fillId="0" borderId="0" xfId="111" applyFont="1">
      <alignment/>
      <protection/>
    </xf>
    <xf numFmtId="0" fontId="94" fillId="0" borderId="0" xfId="111" applyFont="1" applyAlignment="1">
      <alignment horizontal="center"/>
      <protection/>
    </xf>
    <xf numFmtId="0" fontId="94" fillId="0" borderId="61" xfId="111" applyFont="1" applyBorder="1" applyAlignment="1">
      <alignment horizontal="center"/>
      <protection/>
    </xf>
    <xf numFmtId="0" fontId="96" fillId="0" borderId="0" xfId="111" applyFont="1" applyAlignment="1">
      <alignment horizontal="center"/>
      <protection/>
    </xf>
    <xf numFmtId="0" fontId="97" fillId="0" borderId="0" xfId="111" applyFont="1">
      <alignment/>
      <protection/>
    </xf>
    <xf numFmtId="0" fontId="94" fillId="0" borderId="13" xfId="111" applyFont="1" applyBorder="1" applyAlignment="1">
      <alignment horizontal="center" vertical="center" wrapText="1"/>
      <protection/>
    </xf>
    <xf numFmtId="0" fontId="94" fillId="0" borderId="13" xfId="111" applyFont="1" applyBorder="1" applyAlignment="1">
      <alignment horizontal="center" vertical="center"/>
      <protection/>
    </xf>
    <xf numFmtId="0" fontId="94" fillId="0" borderId="0" xfId="111" applyFont="1" applyAlignment="1">
      <alignment horizontal="center" vertical="center"/>
      <protection/>
    </xf>
    <xf numFmtId="0" fontId="97" fillId="26" borderId="0" xfId="111" applyFont="1" applyFill="1" applyAlignment="1">
      <alignment horizontal="center" vertical="center"/>
      <protection/>
    </xf>
    <xf numFmtId="0" fontId="96" fillId="0" borderId="0" xfId="111" applyFont="1" applyAlignment="1">
      <alignment vertical="center"/>
      <protection/>
    </xf>
    <xf numFmtId="0" fontId="99" fillId="0" borderId="0" xfId="111" applyFont="1">
      <alignment/>
      <protection/>
    </xf>
    <xf numFmtId="0" fontId="94" fillId="0" borderId="16" xfId="111" applyFont="1" applyBorder="1" applyAlignment="1">
      <alignment horizontal="right"/>
      <protection/>
    </xf>
    <xf numFmtId="4" fontId="100" fillId="0" borderId="13" xfId="111" applyNumberFormat="1" applyFont="1" applyBorder="1">
      <alignment/>
      <protection/>
    </xf>
    <xf numFmtId="4" fontId="101" fillId="0" borderId="13" xfId="111" applyNumberFormat="1" applyFont="1" applyBorder="1">
      <alignment/>
      <protection/>
    </xf>
    <xf numFmtId="4" fontId="102" fillId="0" borderId="14" xfId="111" applyNumberFormat="1" applyFont="1" applyBorder="1" applyAlignment="1">
      <alignment vertical="center"/>
      <protection/>
    </xf>
    <xf numFmtId="0" fontId="96" fillId="26" borderId="0" xfId="111" applyFont="1" applyFill="1" applyAlignment="1">
      <alignment vertical="center"/>
      <protection/>
    </xf>
    <xf numFmtId="0" fontId="94" fillId="27" borderId="0" xfId="111" applyFont="1" applyFill="1">
      <alignment/>
      <protection/>
    </xf>
    <xf numFmtId="0" fontId="7" fillId="0" borderId="61" xfId="111" applyFont="1" applyBorder="1" applyProtection="1">
      <alignment/>
      <protection locked="0"/>
    </xf>
    <xf numFmtId="0" fontId="7" fillId="0" borderId="0" xfId="111" applyFont="1" applyProtection="1">
      <alignment/>
      <protection locked="0"/>
    </xf>
    <xf numFmtId="0" fontId="45" fillId="0" borderId="0" xfId="111" applyFont="1" applyAlignment="1" applyProtection="1">
      <alignment wrapText="1"/>
      <protection locked="0"/>
    </xf>
    <xf numFmtId="0" fontId="45" fillId="0" borderId="0" xfId="111" applyFont="1" applyProtection="1">
      <alignment/>
      <protection locked="0"/>
    </xf>
    <xf numFmtId="0" fontId="45" fillId="0" borderId="57" xfId="111" applyFont="1" applyBorder="1" applyAlignment="1" applyProtection="1">
      <alignment horizontal="center"/>
      <protection locked="0"/>
    </xf>
    <xf numFmtId="0" fontId="45" fillId="0" borderId="0" xfId="111" applyFont="1" applyAlignment="1" applyProtection="1">
      <alignment horizontal="center"/>
      <protection locked="0"/>
    </xf>
    <xf numFmtId="0" fontId="45" fillId="0" borderId="57" xfId="111" applyFont="1" applyBorder="1" applyProtection="1">
      <alignment/>
      <protection locked="0"/>
    </xf>
    <xf numFmtId="0" fontId="1" fillId="4" borderId="13" xfId="0" applyFont="1" applyFill="1" applyBorder="1" applyAlignment="1">
      <alignment/>
    </xf>
    <xf numFmtId="0" fontId="0" fillId="0" borderId="19" xfId="0" applyFont="1" applyBorder="1" applyAlignment="1" applyProtection="1">
      <alignment/>
      <protection locked="0"/>
    </xf>
    <xf numFmtId="0" fontId="48" fillId="4" borderId="14" xfId="0" applyFont="1" applyFill="1" applyBorder="1" applyAlignment="1">
      <alignment/>
    </xf>
    <xf numFmtId="0" fontId="42" fillId="0" borderId="76" xfId="0" applyFont="1" applyBorder="1" applyAlignment="1">
      <alignment horizontal="center" vertical="center" wrapText="1"/>
    </xf>
    <xf numFmtId="0" fontId="0" fillId="0" borderId="55" xfId="0" applyBorder="1" applyAlignment="1">
      <alignment/>
    </xf>
    <xf numFmtId="0" fontId="0" fillId="0" borderId="51" xfId="0" applyBorder="1" applyAlignment="1">
      <alignment/>
    </xf>
    <xf numFmtId="0" fontId="0" fillId="0" borderId="54" xfId="0" applyBorder="1" applyAlignment="1">
      <alignment/>
    </xf>
    <xf numFmtId="0" fontId="2" fillId="0" borderId="76" xfId="0" applyFont="1" applyBorder="1" applyAlignment="1">
      <alignment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/>
    </xf>
    <xf numFmtId="4" fontId="102" fillId="26" borderId="111" xfId="111" applyNumberFormat="1" applyFont="1" applyFill="1" applyBorder="1" applyAlignment="1">
      <alignment vertical="center"/>
      <protection/>
    </xf>
    <xf numFmtId="0" fontId="94" fillId="0" borderId="13" xfId="111" applyFont="1" applyBorder="1">
      <alignment/>
      <protection/>
    </xf>
    <xf numFmtId="4" fontId="102" fillId="26" borderId="46" xfId="111" applyNumberFormat="1" applyFont="1" applyFill="1" applyBorder="1" applyAlignment="1">
      <alignment vertical="center"/>
      <protection/>
    </xf>
    <xf numFmtId="4" fontId="96" fillId="0" borderId="34" xfId="111" applyNumberFormat="1" applyFont="1" applyBorder="1" applyAlignment="1">
      <alignment vertical="center"/>
      <protection/>
    </xf>
    <xf numFmtId="0" fontId="94" fillId="0" borderId="29" xfId="111" applyFont="1" applyBorder="1">
      <alignment/>
      <protection/>
    </xf>
    <xf numFmtId="0" fontId="94" fillId="0" borderId="18" xfId="111" applyFont="1" applyBorder="1">
      <alignment/>
      <protection/>
    </xf>
    <xf numFmtId="0" fontId="94" fillId="0" borderId="16" xfId="111" applyFont="1" applyBorder="1">
      <alignment/>
      <protection/>
    </xf>
    <xf numFmtId="0" fontId="94" fillId="0" borderId="17" xfId="111" applyFont="1" applyBorder="1">
      <alignment/>
      <protection/>
    </xf>
    <xf numFmtId="4" fontId="94" fillId="0" borderId="13" xfId="111" applyNumberFormat="1" applyFont="1" applyBorder="1">
      <alignment/>
      <protection/>
    </xf>
    <xf numFmtId="0" fontId="94" fillId="0" borderId="16" xfId="111" applyFont="1" applyBorder="1" applyAlignment="1">
      <alignment wrapText="1"/>
      <protection/>
    </xf>
    <xf numFmtId="0" fontId="94" fillId="0" borderId="120" xfId="111" applyFont="1" applyBorder="1" applyAlignment="1">
      <alignment wrapText="1"/>
      <protection/>
    </xf>
    <xf numFmtId="4" fontId="94" fillId="0" borderId="46" xfId="111" applyNumberFormat="1" applyFont="1" applyBorder="1">
      <alignment/>
      <protection/>
    </xf>
    <xf numFmtId="0" fontId="94" fillId="0" borderId="46" xfId="111" applyFont="1" applyBorder="1">
      <alignment/>
      <protection/>
    </xf>
    <xf numFmtId="4" fontId="94" fillId="0" borderId="14" xfId="111" applyNumberFormat="1" applyFont="1" applyBorder="1">
      <alignment/>
      <protection/>
    </xf>
    <xf numFmtId="4" fontId="100" fillId="27" borderId="51" xfId="111" applyNumberFormat="1" applyFont="1" applyFill="1" applyBorder="1">
      <alignment/>
      <protection/>
    </xf>
    <xf numFmtId="4" fontId="101" fillId="27" borderId="51" xfId="111" applyNumberFormat="1" applyFont="1" applyFill="1" applyBorder="1">
      <alignment/>
      <protection/>
    </xf>
    <xf numFmtId="4" fontId="102" fillId="27" borderId="54" xfId="111" applyNumberFormat="1" applyFont="1" applyFill="1" applyBorder="1" applyAlignment="1">
      <alignment vertical="center"/>
      <protection/>
    </xf>
    <xf numFmtId="0" fontId="102" fillId="27" borderId="55" xfId="111" applyFont="1" applyFill="1" applyBorder="1" applyAlignment="1">
      <alignment vertical="center"/>
      <protection/>
    </xf>
    <xf numFmtId="4" fontId="102" fillId="28" borderId="112" xfId="111" applyNumberFormat="1" applyFont="1" applyFill="1" applyBorder="1" applyAlignment="1">
      <alignment vertical="center"/>
      <protection/>
    </xf>
    <xf numFmtId="4" fontId="102" fillId="28" borderId="122" xfId="111" applyNumberFormat="1" applyFont="1" applyFill="1" applyBorder="1" applyAlignment="1">
      <alignment vertical="center"/>
      <protection/>
    </xf>
    <xf numFmtId="4" fontId="96" fillId="27" borderId="76" xfId="111" applyNumberFormat="1" applyFont="1" applyFill="1" applyBorder="1" applyAlignment="1">
      <alignment vertical="center"/>
      <protection/>
    </xf>
    <xf numFmtId="0" fontId="94" fillId="0" borderId="29" xfId="111" applyFont="1" applyBorder="1" applyAlignment="1">
      <alignment horizontal="center" vertical="center"/>
      <protection/>
    </xf>
    <xf numFmtId="0" fontId="94" fillId="0" borderId="30" xfId="111" applyFont="1" applyBorder="1" applyAlignment="1">
      <alignment horizontal="center" vertical="center"/>
      <protection/>
    </xf>
    <xf numFmtId="0" fontId="94" fillId="0" borderId="19" xfId="111" applyFont="1" applyBorder="1">
      <alignment/>
      <protection/>
    </xf>
    <xf numFmtId="2" fontId="94" fillId="27" borderId="55" xfId="111" applyNumberFormat="1" applyFont="1" applyFill="1" applyBorder="1">
      <alignment/>
      <protection/>
    </xf>
    <xf numFmtId="0" fontId="94" fillId="27" borderId="51" xfId="111" applyFont="1" applyFill="1" applyBorder="1">
      <alignment/>
      <protection/>
    </xf>
    <xf numFmtId="4" fontId="94" fillId="27" borderId="51" xfId="111" applyNumberFormat="1" applyFont="1" applyFill="1" applyBorder="1">
      <alignment/>
      <protection/>
    </xf>
    <xf numFmtId="2" fontId="94" fillId="27" borderId="122" xfId="111" applyNumberFormat="1" applyFont="1" applyFill="1" applyBorder="1">
      <alignment/>
      <protection/>
    </xf>
    <xf numFmtId="2" fontId="94" fillId="27" borderId="54" xfId="111" applyNumberFormat="1" applyFont="1" applyFill="1" applyBorder="1">
      <alignment/>
      <protection/>
    </xf>
    <xf numFmtId="4" fontId="99" fillId="0" borderId="16" xfId="111" applyNumberFormat="1" applyFont="1" applyBorder="1">
      <alignment/>
      <protection/>
    </xf>
    <xf numFmtId="4" fontId="99" fillId="0" borderId="19" xfId="111" applyNumberFormat="1" applyFont="1" applyBorder="1">
      <alignment/>
      <protection/>
    </xf>
    <xf numFmtId="4" fontId="94" fillId="0" borderId="16" xfId="111" applyNumberFormat="1" applyFont="1" applyBorder="1">
      <alignment/>
      <protection/>
    </xf>
    <xf numFmtId="4" fontId="94" fillId="0" borderId="19" xfId="111" applyNumberFormat="1" applyFont="1" applyBorder="1">
      <alignment/>
      <protection/>
    </xf>
    <xf numFmtId="0" fontId="96" fillId="0" borderId="87" xfId="111" applyFont="1" applyBorder="1" applyAlignment="1">
      <alignment vertical="center"/>
      <protection/>
    </xf>
    <xf numFmtId="0" fontId="96" fillId="0" borderId="89" xfId="111" applyFont="1" applyBorder="1" applyAlignment="1">
      <alignment vertical="center"/>
      <protection/>
    </xf>
    <xf numFmtId="4" fontId="96" fillId="0" borderId="17" xfId="111" applyNumberFormat="1" applyFont="1" applyBorder="1" applyAlignment="1">
      <alignment vertical="center"/>
      <protection/>
    </xf>
    <xf numFmtId="4" fontId="96" fillId="0" borderId="35" xfId="111" applyNumberFormat="1" applyFont="1" applyBorder="1" applyAlignment="1">
      <alignment vertical="center"/>
      <protection/>
    </xf>
    <xf numFmtId="4" fontId="94" fillId="0" borderId="17" xfId="111" applyNumberFormat="1" applyFont="1" applyBorder="1">
      <alignment/>
      <protection/>
    </xf>
    <xf numFmtId="4" fontId="94" fillId="0" borderId="35" xfId="111" applyNumberFormat="1" applyFont="1" applyBorder="1">
      <alignment/>
      <protection/>
    </xf>
    <xf numFmtId="4" fontId="96" fillId="0" borderId="120" xfId="111" applyNumberFormat="1" applyFont="1" applyBorder="1" applyAlignment="1">
      <alignment vertical="center"/>
      <protection/>
    </xf>
    <xf numFmtId="4" fontId="96" fillId="0" borderId="105" xfId="111" applyNumberFormat="1" applyFont="1" applyBorder="1" applyAlignment="1">
      <alignment vertical="center"/>
      <protection/>
    </xf>
    <xf numFmtId="4" fontId="96" fillId="26" borderId="29" xfId="111" applyNumberFormat="1" applyFont="1" applyFill="1" applyBorder="1" applyAlignment="1">
      <alignment vertical="center"/>
      <protection/>
    </xf>
    <xf numFmtId="4" fontId="96" fillId="26" borderId="30" xfId="111" applyNumberFormat="1" applyFont="1" applyFill="1" applyBorder="1" applyAlignment="1">
      <alignment vertical="center"/>
      <protection/>
    </xf>
    <xf numFmtId="4" fontId="96" fillId="26" borderId="17" xfId="111" applyNumberFormat="1" applyFont="1" applyFill="1" applyBorder="1" applyAlignment="1">
      <alignment vertical="center"/>
      <protection/>
    </xf>
    <xf numFmtId="4" fontId="96" fillId="26" borderId="35" xfId="111" applyNumberFormat="1" applyFont="1" applyFill="1" applyBorder="1" applyAlignment="1">
      <alignment vertical="center"/>
      <protection/>
    </xf>
    <xf numFmtId="4" fontId="94" fillId="0" borderId="123" xfId="111" applyNumberFormat="1" applyFont="1" applyBorder="1" applyAlignment="1">
      <alignment vertical="center"/>
      <protection/>
    </xf>
    <xf numFmtId="4" fontId="94" fillId="0" borderId="124" xfId="111" applyNumberFormat="1" applyFont="1" applyBorder="1" applyAlignment="1">
      <alignment vertical="center"/>
      <protection/>
    </xf>
    <xf numFmtId="4" fontId="94" fillId="0" borderId="29" xfId="111" applyNumberFormat="1" applyFont="1" applyBorder="1">
      <alignment/>
      <protection/>
    </xf>
    <xf numFmtId="4" fontId="94" fillId="0" borderId="30" xfId="111" applyNumberFormat="1" applyFont="1" applyBorder="1">
      <alignment/>
      <protection/>
    </xf>
    <xf numFmtId="2" fontId="94" fillId="0" borderId="16" xfId="111" applyNumberFormat="1" applyFont="1" applyBorder="1">
      <alignment/>
      <protection/>
    </xf>
    <xf numFmtId="2" fontId="94" fillId="0" borderId="19" xfId="111" applyNumberFormat="1" applyFont="1" applyBorder="1">
      <alignment/>
      <protection/>
    </xf>
    <xf numFmtId="0" fontId="94" fillId="0" borderId="120" xfId="111" applyFont="1" applyBorder="1" applyAlignment="1">
      <alignment horizontal="right" wrapText="1"/>
      <protection/>
    </xf>
    <xf numFmtId="4" fontId="94" fillId="0" borderId="0" xfId="111" applyNumberFormat="1" applyFont="1">
      <alignment/>
      <protection/>
    </xf>
    <xf numFmtId="2" fontId="94" fillId="27" borderId="0" xfId="111" applyNumberFormat="1" applyFont="1" applyFill="1">
      <alignment/>
      <protection/>
    </xf>
    <xf numFmtId="177" fontId="0" fillId="4" borderId="13" xfId="0" applyNumberFormat="1" applyFont="1" applyFill="1" applyBorder="1" applyAlignment="1">
      <alignment horizontal="center" vertical="center"/>
    </xf>
    <xf numFmtId="177" fontId="0" fillId="4" borderId="48" xfId="0" applyNumberFormat="1" applyFont="1" applyFill="1" applyBorder="1" applyAlignment="1">
      <alignment horizontal="center" vertical="center"/>
    </xf>
    <xf numFmtId="177" fontId="0" fillId="4" borderId="47" xfId="0" applyNumberFormat="1" applyFont="1" applyFill="1" applyBorder="1" applyAlignment="1">
      <alignment horizontal="center"/>
    </xf>
    <xf numFmtId="177" fontId="0" fillId="4" borderId="47" xfId="0" applyNumberFormat="1" applyFont="1" applyFill="1" applyBorder="1" applyAlignment="1">
      <alignment/>
    </xf>
    <xf numFmtId="177" fontId="0" fillId="4" borderId="13" xfId="0" applyNumberFormat="1" applyFont="1" applyFill="1" applyBorder="1" applyAlignment="1">
      <alignment horizontal="center"/>
    </xf>
    <xf numFmtId="177" fontId="0" fillId="0" borderId="13" xfId="0" applyNumberFormat="1" applyFont="1" applyBorder="1" applyAlignment="1" applyProtection="1">
      <alignment/>
      <protection locked="0"/>
    </xf>
    <xf numFmtId="177" fontId="0" fillId="4" borderId="46" xfId="0" applyNumberFormat="1" applyFont="1" applyFill="1" applyBorder="1" applyAlignment="1">
      <alignment horizontal="center"/>
    </xf>
    <xf numFmtId="177" fontId="0" fillId="0" borderId="46" xfId="0" applyNumberFormat="1" applyFont="1" applyBorder="1" applyAlignment="1" applyProtection="1">
      <alignment/>
      <protection locked="0"/>
    </xf>
    <xf numFmtId="177" fontId="0" fillId="4" borderId="18" xfId="0" applyNumberFormat="1" applyFont="1" applyFill="1" applyBorder="1" applyAlignment="1">
      <alignment horizontal="center"/>
    </xf>
    <xf numFmtId="177" fontId="0" fillId="4" borderId="30" xfId="0" applyNumberFormat="1" applyFont="1" applyFill="1" applyBorder="1" applyAlignment="1">
      <alignment horizontal="center"/>
    </xf>
    <xf numFmtId="177" fontId="0" fillId="4" borderId="19" xfId="0" applyNumberFormat="1" applyFont="1" applyFill="1" applyBorder="1" applyAlignment="1">
      <alignment horizontal="center"/>
    </xf>
    <xf numFmtId="177" fontId="0" fillId="0" borderId="19" xfId="0" applyNumberFormat="1" applyFont="1" applyBorder="1" applyAlignment="1" applyProtection="1">
      <alignment/>
      <protection locked="0"/>
    </xf>
    <xf numFmtId="177" fontId="0" fillId="4" borderId="14" xfId="0" applyNumberFormat="1" applyFont="1" applyFill="1" applyBorder="1" applyAlignment="1">
      <alignment horizontal="center"/>
    </xf>
    <xf numFmtId="177" fontId="0" fillId="0" borderId="14" xfId="0" applyNumberFormat="1" applyFont="1" applyBorder="1" applyAlignment="1" applyProtection="1">
      <alignment/>
      <protection locked="0"/>
    </xf>
    <xf numFmtId="177" fontId="0" fillId="0" borderId="35" xfId="0" applyNumberFormat="1" applyFont="1" applyBorder="1" applyAlignment="1" applyProtection="1">
      <alignment/>
      <protection locked="0"/>
    </xf>
    <xf numFmtId="177" fontId="0" fillId="4" borderId="18" xfId="0" applyNumberFormat="1" applyFont="1" applyFill="1" applyBorder="1" applyAlignment="1">
      <alignment horizontal="center" vertical="center"/>
    </xf>
    <xf numFmtId="177" fontId="0" fillId="4" borderId="30" xfId="0" applyNumberFormat="1" applyFont="1" applyFill="1" applyBorder="1" applyAlignment="1">
      <alignment horizontal="center" vertical="center"/>
    </xf>
    <xf numFmtId="177" fontId="0" fillId="4" borderId="19" xfId="0" applyNumberFormat="1" applyFont="1" applyFill="1" applyBorder="1" applyAlignment="1">
      <alignment horizontal="center" vertical="center"/>
    </xf>
    <xf numFmtId="0" fontId="0" fillId="4" borderId="125" xfId="0" applyFill="1" applyBorder="1" applyAlignment="1">
      <alignment/>
    </xf>
    <xf numFmtId="177" fontId="0" fillId="4" borderId="126" xfId="0" applyNumberFormat="1" applyFont="1" applyFill="1" applyBorder="1" applyAlignment="1">
      <alignment horizontal="center" vertical="center"/>
    </xf>
    <xf numFmtId="0" fontId="0" fillId="4" borderId="87" xfId="0" applyFill="1" applyBorder="1" applyAlignment="1">
      <alignment/>
    </xf>
    <xf numFmtId="177" fontId="0" fillId="4" borderId="89" xfId="0" applyNumberFormat="1" applyFont="1" applyFill="1" applyBorder="1" applyAlignment="1">
      <alignment/>
    </xf>
    <xf numFmtId="0" fontId="0" fillId="4" borderId="120" xfId="0" applyFill="1" applyBorder="1" applyAlignment="1">
      <alignment/>
    </xf>
    <xf numFmtId="177" fontId="0" fillId="0" borderId="105" xfId="0" applyNumberFormat="1" applyFont="1" applyBorder="1" applyAlignment="1" applyProtection="1">
      <alignment/>
      <protection locked="0"/>
    </xf>
    <xf numFmtId="177" fontId="0" fillId="4" borderId="89" xfId="0" applyNumberFormat="1" applyFont="1" applyFill="1" applyBorder="1" applyAlignment="1">
      <alignment horizontal="center"/>
    </xf>
    <xf numFmtId="0" fontId="3" fillId="0" borderId="16" xfId="105" applyFont="1" applyBorder="1">
      <alignment/>
      <protection/>
    </xf>
    <xf numFmtId="0" fontId="3" fillId="0" borderId="46" xfId="105" applyFont="1" applyBorder="1">
      <alignment/>
      <protection/>
    </xf>
    <xf numFmtId="0" fontId="3" fillId="0" borderId="13" xfId="105" applyFont="1" applyBorder="1">
      <alignment/>
      <protection/>
    </xf>
    <xf numFmtId="0" fontId="0" fillId="29" borderId="0" xfId="0" applyFill="1" applyAlignment="1">
      <alignment/>
    </xf>
    <xf numFmtId="0" fontId="4" fillId="29" borderId="13" xfId="105" applyFont="1" applyFill="1" applyBorder="1" applyAlignment="1">
      <alignment horizontal="center"/>
      <protection/>
    </xf>
    <xf numFmtId="175" fontId="1" fillId="0" borderId="13" xfId="105" applyNumberFormat="1" applyFont="1" applyBorder="1">
      <alignment/>
      <protection/>
    </xf>
    <xf numFmtId="0" fontId="4" fillId="29" borderId="51" xfId="105" applyFont="1" applyFill="1" applyBorder="1" applyAlignment="1">
      <alignment horizontal="center"/>
      <protection/>
    </xf>
    <xf numFmtId="0" fontId="1" fillId="0" borderId="51" xfId="105" applyFont="1" applyBorder="1">
      <alignment/>
      <protection/>
    </xf>
    <xf numFmtId="0" fontId="3" fillId="0" borderId="51" xfId="105" applyFont="1" applyBorder="1">
      <alignment/>
      <protection/>
    </xf>
    <xf numFmtId="0" fontId="4" fillId="29" borderId="16" xfId="105" applyFont="1" applyFill="1" applyBorder="1" applyAlignment="1">
      <alignment horizontal="center"/>
      <protection/>
    </xf>
    <xf numFmtId="0" fontId="4" fillId="29" borderId="19" xfId="105" applyFont="1" applyFill="1" applyBorder="1" applyAlignment="1">
      <alignment horizontal="center"/>
      <protection/>
    </xf>
    <xf numFmtId="4" fontId="1" fillId="0" borderId="16" xfId="105" applyNumberFormat="1" applyFont="1" applyBorder="1">
      <alignment/>
      <protection/>
    </xf>
    <xf numFmtId="4" fontId="1" fillId="0" borderId="19" xfId="105" applyNumberFormat="1" applyFont="1" applyBorder="1">
      <alignment/>
      <protection/>
    </xf>
    <xf numFmtId="2" fontId="1" fillId="0" borderId="19" xfId="105" applyNumberFormat="1" applyFont="1" applyBorder="1">
      <alignment/>
      <protection/>
    </xf>
    <xf numFmtId="4" fontId="1" fillId="0" borderId="17" xfId="105" applyNumberFormat="1" applyFont="1" applyBorder="1">
      <alignment/>
      <protection/>
    </xf>
    <xf numFmtId="175" fontId="1" fillId="0" borderId="14" xfId="105" applyNumberFormat="1" applyFont="1" applyBorder="1" applyProtection="1">
      <alignment/>
      <protection locked="0"/>
    </xf>
    <xf numFmtId="2" fontId="1" fillId="0" borderId="35" xfId="105" applyNumberFormat="1" applyFont="1" applyBorder="1">
      <alignment/>
      <protection/>
    </xf>
    <xf numFmtId="0" fontId="3" fillId="0" borderId="16" xfId="105" applyFont="1" applyBorder="1" applyAlignment="1">
      <alignment horizontal="center" vertical="center" textRotation="90" wrapText="1"/>
      <protection/>
    </xf>
    <xf numFmtId="0" fontId="3" fillId="0" borderId="13" xfId="105" applyFont="1" applyBorder="1" applyAlignment="1">
      <alignment horizontal="center" vertical="center" textRotation="90" wrapText="1"/>
      <protection/>
    </xf>
    <xf numFmtId="0" fontId="3" fillId="0" borderId="19" xfId="105" applyFont="1" applyBorder="1" applyAlignment="1">
      <alignment horizontal="center" vertical="center" textRotation="90" wrapText="1"/>
      <protection/>
    </xf>
    <xf numFmtId="175" fontId="0" fillId="0" borderId="14" xfId="105" applyNumberFormat="1" applyFont="1" applyBorder="1" applyProtection="1">
      <alignment/>
      <protection locked="0"/>
    </xf>
    <xf numFmtId="175" fontId="3" fillId="0" borderId="13" xfId="105" applyNumberFormat="1" applyFont="1" applyBorder="1">
      <alignment/>
      <protection/>
    </xf>
    <xf numFmtId="0" fontId="3" fillId="0" borderId="120" xfId="105" applyFont="1" applyBorder="1">
      <alignment/>
      <protection/>
    </xf>
    <xf numFmtId="0" fontId="4" fillId="30" borderId="16" xfId="105" applyFont="1" applyFill="1" applyBorder="1" applyAlignment="1">
      <alignment horizontal="center"/>
      <protection/>
    </xf>
    <xf numFmtId="0" fontId="4" fillId="30" borderId="13" xfId="105" applyFont="1" applyFill="1" applyBorder="1" applyAlignment="1">
      <alignment horizontal="center"/>
      <protection/>
    </xf>
    <xf numFmtId="0" fontId="4" fillId="30" borderId="19" xfId="105" applyFont="1" applyFill="1" applyBorder="1" applyAlignment="1">
      <alignment horizontal="center"/>
      <protection/>
    </xf>
    <xf numFmtId="0" fontId="3" fillId="31" borderId="0" xfId="105" applyFont="1" applyFill="1">
      <alignment/>
      <protection/>
    </xf>
    <xf numFmtId="0" fontId="3" fillId="31" borderId="0" xfId="105" applyFont="1" applyFill="1" applyAlignment="1">
      <alignment horizontal="right"/>
      <protection/>
    </xf>
    <xf numFmtId="0" fontId="3" fillId="31" borderId="16" xfId="105" applyFont="1" applyFill="1" applyBorder="1" applyAlignment="1">
      <alignment horizontal="center" vertical="center" textRotation="90" wrapText="1"/>
      <protection/>
    </xf>
    <xf numFmtId="0" fontId="3" fillId="31" borderId="13" xfId="105" applyFont="1" applyFill="1" applyBorder="1" applyAlignment="1">
      <alignment horizontal="center" vertical="center" textRotation="90" wrapText="1"/>
      <protection/>
    </xf>
    <xf numFmtId="0" fontId="3" fillId="31" borderId="19" xfId="105" applyFont="1" applyFill="1" applyBorder="1" applyAlignment="1">
      <alignment horizontal="center" vertical="center" textRotation="90" wrapText="1"/>
      <protection/>
    </xf>
    <xf numFmtId="4" fontId="1" fillId="31" borderId="16" xfId="105" applyNumberFormat="1" applyFont="1" applyFill="1" applyBorder="1">
      <alignment/>
      <protection/>
    </xf>
    <xf numFmtId="175" fontId="1" fillId="31" borderId="13" xfId="105" applyNumberFormat="1" applyFont="1" applyFill="1" applyBorder="1">
      <alignment/>
      <protection/>
    </xf>
    <xf numFmtId="2" fontId="1" fillId="31" borderId="19" xfId="105" applyNumberFormat="1" applyFont="1" applyFill="1" applyBorder="1">
      <alignment/>
      <protection/>
    </xf>
    <xf numFmtId="2" fontId="3" fillId="31" borderId="16" xfId="105" applyNumberFormat="1" applyFont="1" applyFill="1" applyBorder="1">
      <alignment/>
      <protection/>
    </xf>
    <xf numFmtId="175" fontId="0" fillId="31" borderId="13" xfId="105" applyNumberFormat="1" applyFont="1" applyFill="1" applyBorder="1">
      <alignment/>
      <protection/>
    </xf>
    <xf numFmtId="2" fontId="3" fillId="31" borderId="17" xfId="105" applyNumberFormat="1" applyFont="1" applyFill="1" applyBorder="1">
      <alignment/>
      <protection/>
    </xf>
    <xf numFmtId="175" fontId="0" fillId="31" borderId="14" xfId="105" applyNumberFormat="1" applyFont="1" applyFill="1" applyBorder="1">
      <alignment/>
      <protection/>
    </xf>
    <xf numFmtId="0" fontId="0" fillId="31" borderId="0" xfId="0" applyFill="1" applyAlignment="1">
      <alignment/>
    </xf>
    <xf numFmtId="0" fontId="0" fillId="0" borderId="0" xfId="0" applyAlignment="1">
      <alignment horizontal="left"/>
    </xf>
    <xf numFmtId="175" fontId="74" fillId="26" borderId="0" xfId="0" applyNumberFormat="1" applyFont="1" applyFill="1" applyAlignment="1">
      <alignment/>
    </xf>
    <xf numFmtId="175" fontId="74" fillId="0" borderId="0" xfId="0" applyNumberFormat="1" applyFont="1" applyAlignment="1">
      <alignment/>
    </xf>
    <xf numFmtId="0" fontId="95" fillId="32" borderId="0" xfId="111" applyFont="1" applyFill="1">
      <alignment/>
      <protection/>
    </xf>
    <xf numFmtId="0" fontId="95" fillId="0" borderId="61" xfId="111" applyFont="1" applyBorder="1" applyAlignment="1">
      <alignment horizontal="center"/>
      <protection/>
    </xf>
    <xf numFmtId="0" fontId="94" fillId="32" borderId="0" xfId="111" applyFont="1" applyFill="1">
      <alignment/>
      <protection/>
    </xf>
    <xf numFmtId="0" fontId="97" fillId="32" borderId="0" xfId="111" applyFont="1" applyFill="1">
      <alignment/>
      <protection/>
    </xf>
    <xf numFmtId="0" fontId="96" fillId="0" borderId="51" xfId="111" applyFont="1" applyBorder="1" applyAlignment="1">
      <alignment horizontal="center" vertical="center"/>
      <protection/>
    </xf>
    <xf numFmtId="0" fontId="94" fillId="32" borderId="0" xfId="111" applyFont="1" applyFill="1" applyAlignment="1">
      <alignment horizontal="center" vertical="center"/>
      <protection/>
    </xf>
    <xf numFmtId="0" fontId="97" fillId="0" borderId="46" xfId="111" applyFont="1" applyBorder="1" applyAlignment="1">
      <alignment horizontal="center" vertical="center"/>
      <protection/>
    </xf>
    <xf numFmtId="0" fontId="97" fillId="0" borderId="122" xfId="111" applyFont="1" applyBorder="1" applyAlignment="1">
      <alignment horizontal="center" vertical="center"/>
      <protection/>
    </xf>
    <xf numFmtId="0" fontId="97" fillId="0" borderId="120" xfId="111" applyFont="1" applyBorder="1" applyAlignment="1">
      <alignment horizontal="center" vertical="center"/>
      <protection/>
    </xf>
    <xf numFmtId="0" fontId="97" fillId="0" borderId="105" xfId="111" applyFont="1" applyBorder="1" applyAlignment="1">
      <alignment horizontal="center" vertical="center"/>
      <protection/>
    </xf>
    <xf numFmtId="0" fontId="97" fillId="32" borderId="0" xfId="111" applyFont="1" applyFill="1" applyAlignment="1">
      <alignment horizontal="center" vertical="center"/>
      <protection/>
    </xf>
    <xf numFmtId="0" fontId="97" fillId="32" borderId="0" xfId="111" applyFont="1" applyFill="1" applyAlignment="1">
      <alignment vertical="center"/>
      <protection/>
    </xf>
    <xf numFmtId="0" fontId="97" fillId="26" borderId="0" xfId="111" applyFont="1" applyFill="1" applyAlignment="1">
      <alignment vertical="center"/>
      <protection/>
    </xf>
    <xf numFmtId="0" fontId="99" fillId="0" borderId="120" xfId="111" applyFont="1" applyBorder="1" applyAlignment="1">
      <alignment horizontal="left"/>
      <protection/>
    </xf>
    <xf numFmtId="4" fontId="100" fillId="0" borderId="46" xfId="111" applyNumberFormat="1" applyFont="1" applyBorder="1">
      <alignment/>
      <protection/>
    </xf>
    <xf numFmtId="4" fontId="100" fillId="27" borderId="122" xfId="111" applyNumberFormat="1" applyFont="1" applyFill="1" applyBorder="1">
      <alignment/>
      <protection/>
    </xf>
    <xf numFmtId="4" fontId="99" fillId="0" borderId="120" xfId="111" applyNumberFormat="1" applyFont="1" applyBorder="1">
      <alignment/>
      <protection/>
    </xf>
    <xf numFmtId="4" fontId="99" fillId="0" borderId="105" xfId="111" applyNumberFormat="1" applyFont="1" applyBorder="1">
      <alignment/>
      <protection/>
    </xf>
    <xf numFmtId="0" fontId="96" fillId="0" borderId="32" xfId="111" applyFont="1" applyBorder="1" applyAlignment="1">
      <alignment horizontal="center" vertical="center" wrapText="1"/>
      <protection/>
    </xf>
    <xf numFmtId="4" fontId="108" fillId="0" borderId="34" xfId="111" applyNumberFormat="1" applyFont="1" applyBorder="1">
      <alignment/>
      <protection/>
    </xf>
    <xf numFmtId="4" fontId="108" fillId="27" borderId="34" xfId="111" applyNumberFormat="1" applyFont="1" applyFill="1" applyBorder="1">
      <alignment/>
      <protection/>
    </xf>
    <xf numFmtId="4" fontId="109" fillId="0" borderId="34" xfId="111" applyNumberFormat="1" applyFont="1" applyBorder="1">
      <alignment/>
      <protection/>
    </xf>
    <xf numFmtId="4" fontId="109" fillId="0" borderId="33" xfId="111" applyNumberFormat="1" applyFont="1" applyBorder="1">
      <alignment/>
      <protection/>
    </xf>
    <xf numFmtId="0" fontId="96" fillId="32" borderId="0" xfId="111" applyFont="1" applyFill="1" applyAlignment="1">
      <alignment vertical="center"/>
      <protection/>
    </xf>
    <xf numFmtId="0" fontId="99" fillId="32" borderId="0" xfId="111" applyFont="1" applyFill="1">
      <alignment/>
      <protection/>
    </xf>
    <xf numFmtId="4" fontId="102" fillId="0" borderId="34" xfId="111" applyNumberFormat="1" applyFont="1" applyBorder="1" applyAlignment="1">
      <alignment vertical="center"/>
      <protection/>
    </xf>
    <xf numFmtId="4" fontId="108" fillId="27" borderId="76" xfId="111" applyNumberFormat="1" applyFont="1" applyFill="1" applyBorder="1">
      <alignment/>
      <protection/>
    </xf>
    <xf numFmtId="4" fontId="96" fillId="0" borderId="33" xfId="111" applyNumberFormat="1" applyFont="1" applyBorder="1" applyAlignment="1">
      <alignment vertical="center"/>
      <protection/>
    </xf>
    <xf numFmtId="0" fontId="96" fillId="0" borderId="0" xfId="111" applyFont="1" applyAlignment="1">
      <alignment horizontal="center" vertical="center" wrapText="1"/>
      <protection/>
    </xf>
    <xf numFmtId="4" fontId="102" fillId="0" borderId="0" xfId="111" applyNumberFormat="1" applyFont="1" applyAlignment="1">
      <alignment vertical="center"/>
      <protection/>
    </xf>
    <xf numFmtId="4" fontId="96" fillId="0" borderId="0" xfId="111" applyNumberFormat="1" applyFont="1" applyAlignment="1">
      <alignment vertical="center"/>
      <protection/>
    </xf>
    <xf numFmtId="0" fontId="111" fillId="0" borderId="0" xfId="111" applyFont="1" applyProtection="1">
      <alignment/>
      <protection locked="0"/>
    </xf>
    <xf numFmtId="0" fontId="7" fillId="32" borderId="0" xfId="111" applyFont="1" applyFill="1" applyProtection="1">
      <alignment/>
      <protection locked="0"/>
    </xf>
    <xf numFmtId="0" fontId="45" fillId="32" borderId="0" xfId="111" applyFont="1" applyFill="1" applyAlignment="1" applyProtection="1">
      <alignment horizontal="center"/>
      <protection locked="0"/>
    </xf>
    <xf numFmtId="0" fontId="45" fillId="32" borderId="0" xfId="111" applyFont="1" applyFill="1" applyProtection="1">
      <alignment/>
      <protection locked="0"/>
    </xf>
    <xf numFmtId="0" fontId="115" fillId="4" borderId="24" xfId="0" applyFont="1" applyFill="1" applyBorder="1" applyAlignment="1">
      <alignment horizontal="left" wrapText="1"/>
    </xf>
    <xf numFmtId="0" fontId="37" fillId="4" borderId="24" xfId="0" applyFont="1" applyFill="1" applyBorder="1" applyAlignment="1">
      <alignment horizontal="left" wrapText="1"/>
    </xf>
    <xf numFmtId="0" fontId="35" fillId="4" borderId="28" xfId="0" applyFont="1" applyFill="1" applyBorder="1" applyAlignment="1">
      <alignment horizontal="left" wrapText="1"/>
    </xf>
    <xf numFmtId="0" fontId="1" fillId="4" borderId="123" xfId="0" applyFont="1" applyFill="1" applyBorder="1" applyAlignment="1">
      <alignment horizontal="center" vertical="center" wrapText="1"/>
    </xf>
    <xf numFmtId="0" fontId="1" fillId="4" borderId="95" xfId="0" applyFont="1" applyFill="1" applyBorder="1" applyAlignment="1">
      <alignment horizontal="center" vertical="center" wrapText="1"/>
    </xf>
    <xf numFmtId="0" fontId="1" fillId="4" borderId="124" xfId="0" applyFont="1" applyFill="1" applyBorder="1" applyAlignment="1">
      <alignment horizontal="center" vertical="center" wrapText="1"/>
    </xf>
    <xf numFmtId="14" fontId="33" fillId="4" borderId="23" xfId="0" applyNumberFormat="1" applyFont="1" applyFill="1" applyBorder="1" applyAlignment="1">
      <alignment horizontal="center"/>
    </xf>
    <xf numFmtId="0" fontId="94" fillId="0" borderId="13" xfId="111" applyFont="1" applyBorder="1" applyAlignment="1" applyProtection="1">
      <alignment horizontal="center" vertical="center" wrapText="1"/>
      <protection locked="0"/>
    </xf>
    <xf numFmtId="0" fontId="94" fillId="0" borderId="13" xfId="111" applyFont="1" applyBorder="1" applyAlignment="1" applyProtection="1">
      <alignment horizontal="center" vertical="center"/>
      <protection locked="0"/>
    </xf>
    <xf numFmtId="0" fontId="96" fillId="27" borderId="51" xfId="111" applyFont="1" applyFill="1" applyBorder="1" applyAlignment="1" applyProtection="1">
      <alignment horizontal="center" vertical="center"/>
      <protection locked="0"/>
    </xf>
    <xf numFmtId="0" fontId="94" fillId="0" borderId="29" xfId="111" applyFont="1" applyBorder="1" applyAlignment="1" applyProtection="1">
      <alignment horizontal="center" vertical="center"/>
      <protection locked="0"/>
    </xf>
    <xf numFmtId="0" fontId="94" fillId="0" borderId="30" xfId="111" applyFont="1" applyBorder="1" applyAlignment="1" applyProtection="1">
      <alignment horizontal="center" vertical="center"/>
      <protection locked="0"/>
    </xf>
    <xf numFmtId="0" fontId="97" fillId="26" borderId="46" xfId="111" applyFont="1" applyFill="1" applyBorder="1" applyAlignment="1" applyProtection="1">
      <alignment horizontal="center" vertical="center"/>
      <protection locked="0"/>
    </xf>
    <xf numFmtId="0" fontId="97" fillId="26" borderId="122" xfId="111" applyFont="1" applyFill="1" applyBorder="1" applyAlignment="1" applyProtection="1">
      <alignment horizontal="center" vertical="center"/>
      <protection locked="0"/>
    </xf>
    <xf numFmtId="0" fontId="97" fillId="26" borderId="120" xfId="111" applyFont="1" applyFill="1" applyBorder="1" applyAlignment="1" applyProtection="1">
      <alignment horizontal="center" vertical="center"/>
      <protection locked="0"/>
    </xf>
    <xf numFmtId="0" fontId="97" fillId="26" borderId="105" xfId="111" applyFont="1" applyFill="1" applyBorder="1" applyAlignment="1" applyProtection="1">
      <alignment horizontal="center" vertical="center"/>
      <protection locked="0"/>
    </xf>
    <xf numFmtId="0" fontId="103" fillId="0" borderId="29" xfId="111" applyFont="1" applyBorder="1" applyAlignment="1" applyProtection="1">
      <alignment vertical="center"/>
      <protection locked="0"/>
    </xf>
    <xf numFmtId="0" fontId="96" fillId="0" borderId="18" xfId="111" applyFont="1" applyBorder="1" applyAlignment="1" applyProtection="1">
      <alignment vertical="center"/>
      <protection locked="0"/>
    </xf>
    <xf numFmtId="0" fontId="96" fillId="27" borderId="55" xfId="111" applyFont="1" applyFill="1" applyBorder="1" applyAlignment="1" applyProtection="1">
      <alignment vertical="center"/>
      <protection locked="0"/>
    </xf>
    <xf numFmtId="0" fontId="96" fillId="0" borderId="29" xfId="111" applyFont="1" applyBorder="1" applyAlignment="1" applyProtection="1">
      <alignment vertical="center"/>
      <protection locked="0"/>
    </xf>
    <xf numFmtId="0" fontId="96" fillId="0" borderId="30" xfId="111" applyFont="1" applyBorder="1" applyAlignment="1" applyProtection="1">
      <alignment vertical="center"/>
      <protection locked="0"/>
    </xf>
    <xf numFmtId="0" fontId="99" fillId="0" borderId="16" xfId="111" applyFont="1" applyBorder="1" applyProtection="1">
      <alignment/>
      <protection locked="0"/>
    </xf>
    <xf numFmtId="0" fontId="94" fillId="0" borderId="16" xfId="111" applyFont="1" applyBorder="1" applyAlignment="1" applyProtection="1">
      <alignment horizontal="right"/>
      <protection locked="0"/>
    </xf>
    <xf numFmtId="0" fontId="101" fillId="0" borderId="13" xfId="111" applyFont="1" applyBorder="1" applyProtection="1">
      <alignment/>
      <protection locked="0"/>
    </xf>
    <xf numFmtId="0" fontId="99" fillId="0" borderId="16" xfId="111" applyFont="1" applyBorder="1" applyAlignment="1" applyProtection="1">
      <alignment horizontal="left"/>
      <protection locked="0"/>
    </xf>
    <xf numFmtId="4" fontId="101" fillId="0" borderId="13" xfId="111" applyNumberFormat="1" applyFont="1" applyBorder="1" applyProtection="1">
      <alignment/>
      <protection locked="0"/>
    </xf>
    <xf numFmtId="4" fontId="101" fillId="0" borderId="46" xfId="111" applyNumberFormat="1" applyFont="1" applyBorder="1" applyProtection="1">
      <alignment/>
      <protection locked="0"/>
    </xf>
    <xf numFmtId="0" fontId="96" fillId="0" borderId="17" xfId="111" applyFont="1" applyBorder="1" applyAlignment="1" applyProtection="1">
      <alignment horizontal="center" vertical="center"/>
      <protection locked="0"/>
    </xf>
    <xf numFmtId="0" fontId="102" fillId="0" borderId="18" xfId="111" applyFont="1" applyBorder="1" applyAlignment="1" applyProtection="1">
      <alignment vertical="center"/>
      <protection locked="0"/>
    </xf>
    <xf numFmtId="0" fontId="101" fillId="0" borderId="46" xfId="111" applyFont="1" applyBorder="1" applyProtection="1">
      <alignment/>
      <protection locked="0"/>
    </xf>
    <xf numFmtId="0" fontId="96" fillId="26" borderId="127" xfId="111" applyFont="1" applyFill="1" applyBorder="1" applyAlignment="1" applyProtection="1">
      <alignment horizontal="center" vertical="center" wrapText="1"/>
      <protection locked="0"/>
    </xf>
    <xf numFmtId="0" fontId="96" fillId="26" borderId="120" xfId="111" applyFont="1" applyFill="1" applyBorder="1" applyAlignment="1" applyProtection="1">
      <alignment horizontal="center" vertical="center" wrapText="1"/>
      <protection locked="0"/>
    </xf>
    <xf numFmtId="0" fontId="96" fillId="0" borderId="32" xfId="111" applyFont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left" wrapText="1"/>
    </xf>
    <xf numFmtId="0" fontId="19" fillId="0" borderId="0" xfId="104" applyAlignment="1">
      <alignment/>
      <protection/>
    </xf>
    <xf numFmtId="0" fontId="19" fillId="0" borderId="0" xfId="104">
      <alignment/>
      <protection/>
    </xf>
    <xf numFmtId="0" fontId="19" fillId="0" borderId="13" xfId="104" applyFont="1" applyBorder="1" applyAlignment="1">
      <alignment horizontal="center" vertical="center" wrapText="1"/>
      <protection/>
    </xf>
    <xf numFmtId="0" fontId="19" fillId="0" borderId="0" xfId="104" applyFont="1" applyAlignment="1">
      <alignment horizontal="center"/>
      <protection/>
    </xf>
    <xf numFmtId="0" fontId="19" fillId="0" borderId="88" xfId="104" applyBorder="1">
      <alignment/>
      <protection/>
    </xf>
    <xf numFmtId="0" fontId="19" fillId="0" borderId="0" xfId="104" applyFont="1" applyAlignment="1">
      <alignment wrapText="1"/>
      <protection/>
    </xf>
    <xf numFmtId="0" fontId="19" fillId="0" borderId="0" xfId="104" applyAlignment="1">
      <alignment horizontal="center"/>
      <protection/>
    </xf>
    <xf numFmtId="0" fontId="19" fillId="0" borderId="0" xfId="104" applyAlignment="1">
      <alignment horizontal="center" vertical="center"/>
      <protection/>
    </xf>
    <xf numFmtId="0" fontId="19" fillId="0" borderId="0" xfId="104" applyFont="1" applyAlignment="1">
      <alignment vertical="top" wrapText="1"/>
      <protection/>
    </xf>
    <xf numFmtId="0" fontId="19" fillId="0" borderId="0" xfId="104" applyFont="1" applyAlignment="1">
      <alignment horizontal="center" vertical="center"/>
      <protection/>
    </xf>
    <xf numFmtId="0" fontId="19" fillId="0" borderId="0" xfId="91">
      <alignment/>
      <protection/>
    </xf>
    <xf numFmtId="0" fontId="116" fillId="22" borderId="17" xfId="91" applyFont="1" applyFill="1" applyBorder="1" applyAlignment="1">
      <alignment horizontal="center" vertical="center" wrapText="1"/>
      <protection/>
    </xf>
    <xf numFmtId="0" fontId="116" fillId="22" borderId="14" xfId="91" applyFont="1" applyFill="1" applyBorder="1" applyAlignment="1">
      <alignment horizontal="center" vertical="center" wrapText="1"/>
      <protection/>
    </xf>
    <xf numFmtId="0" fontId="33" fillId="0" borderId="0" xfId="91" applyFont="1" applyBorder="1">
      <alignment/>
      <protection/>
    </xf>
    <xf numFmtId="0" fontId="33" fillId="0" borderId="88" xfId="91" applyFont="1" applyBorder="1">
      <alignment/>
      <protection/>
    </xf>
    <xf numFmtId="0" fontId="33" fillId="0" borderId="0" xfId="91" applyFont="1" applyAlignment="1">
      <alignment wrapText="1"/>
      <protection/>
    </xf>
    <xf numFmtId="0" fontId="33" fillId="0" borderId="0" xfId="91" applyFont="1">
      <alignment/>
      <protection/>
    </xf>
    <xf numFmtId="0" fontId="33" fillId="0" borderId="0" xfId="91" applyFont="1" applyAlignment="1">
      <alignment horizontal="center"/>
      <protection/>
    </xf>
    <xf numFmtId="0" fontId="33" fillId="0" borderId="0" xfId="91" applyFont="1" applyAlignment="1">
      <alignment horizontal="center" wrapText="1"/>
      <protection/>
    </xf>
    <xf numFmtId="0" fontId="116" fillId="4" borderId="17" xfId="91" applyFont="1" applyFill="1" applyBorder="1" applyAlignment="1">
      <alignment horizontal="center" vertical="center" wrapText="1"/>
      <protection/>
    </xf>
    <xf numFmtId="0" fontId="116" fillId="4" borderId="14" xfId="91" applyFont="1" applyFill="1" applyBorder="1" applyAlignment="1">
      <alignment horizontal="center" vertical="center" wrapText="1"/>
      <protection/>
    </xf>
    <xf numFmtId="0" fontId="116" fillId="4" borderId="54" xfId="91" applyFont="1" applyFill="1" applyBorder="1" applyAlignment="1">
      <alignment horizontal="center" vertical="center" wrapText="1"/>
      <protection/>
    </xf>
    <xf numFmtId="0" fontId="116" fillId="4" borderId="35" xfId="91" applyFont="1" applyFill="1" applyBorder="1" applyAlignment="1">
      <alignment horizontal="center" vertical="center" wrapText="1"/>
      <protection/>
    </xf>
    <xf numFmtId="0" fontId="116" fillId="22" borderId="35" xfId="91" applyFont="1" applyFill="1" applyBorder="1" applyAlignment="1">
      <alignment horizontal="center" vertical="center" wrapText="1"/>
      <protection/>
    </xf>
    <xf numFmtId="0" fontId="116" fillId="6" borderId="17" xfId="91" applyFont="1" applyFill="1" applyBorder="1" applyAlignment="1">
      <alignment horizontal="center" vertical="center" wrapText="1"/>
      <protection/>
    </xf>
    <xf numFmtId="0" fontId="116" fillId="6" borderId="14" xfId="91" applyFont="1" applyFill="1" applyBorder="1" applyAlignment="1">
      <alignment horizontal="center" vertical="center" wrapText="1"/>
      <protection/>
    </xf>
    <xf numFmtId="0" fontId="116" fillId="6" borderId="35" xfId="91" applyFont="1" applyFill="1" applyBorder="1" applyAlignment="1">
      <alignment horizontal="center" vertical="center" wrapText="1"/>
      <protection/>
    </xf>
    <xf numFmtId="0" fontId="115" fillId="0" borderId="0" xfId="91" applyFont="1" applyFill="1" applyBorder="1" applyAlignment="1">
      <alignment/>
      <protection/>
    </xf>
    <xf numFmtId="0" fontId="36" fillId="4" borderId="22" xfId="91" applyFont="1" applyFill="1" applyBorder="1" applyAlignment="1" applyProtection="1">
      <alignment horizontal="center"/>
      <protection locked="0"/>
    </xf>
    <xf numFmtId="0" fontId="36" fillId="4" borderId="22" xfId="91" applyFont="1" applyFill="1" applyBorder="1" applyAlignment="1" applyProtection="1">
      <alignment horizontal="left"/>
      <protection locked="0"/>
    </xf>
    <xf numFmtId="4" fontId="36" fillId="24" borderId="27" xfId="91" applyNumberFormat="1" applyFont="1" applyFill="1" applyBorder="1" applyAlignment="1">
      <alignment horizontal="center" vertical="top"/>
      <protection/>
    </xf>
    <xf numFmtId="4" fontId="36" fillId="24" borderId="31" xfId="91" applyNumberFormat="1" applyFont="1" applyFill="1" applyBorder="1" applyAlignment="1">
      <alignment horizontal="center" vertical="top"/>
      <protection/>
    </xf>
    <xf numFmtId="4" fontId="36" fillId="4" borderId="29" xfId="91" applyNumberFormat="1" applyFont="1" applyFill="1" applyBorder="1" applyAlignment="1">
      <alignment horizontal="center" vertical="top"/>
      <protection/>
    </xf>
    <xf numFmtId="4" fontId="36" fillId="24" borderId="18" xfId="91" applyNumberFormat="1" applyFont="1" applyFill="1" applyBorder="1" applyAlignment="1">
      <alignment horizontal="center" vertical="top"/>
      <protection/>
    </xf>
    <xf numFmtId="4" fontId="36" fillId="24" borderId="30" xfId="91" applyNumberFormat="1" applyFont="1" applyFill="1" applyBorder="1" applyAlignment="1">
      <alignment horizontal="center" vertical="top"/>
      <protection/>
    </xf>
    <xf numFmtId="4" fontId="36" fillId="4" borderId="53" xfId="91" applyNumberFormat="1" applyFont="1" applyFill="1" applyBorder="1" applyAlignment="1">
      <alignment horizontal="center" vertical="top"/>
      <protection/>
    </xf>
    <xf numFmtId="4" fontId="36" fillId="24" borderId="55" xfId="91" applyNumberFormat="1" applyFont="1" applyFill="1" applyBorder="1" applyAlignment="1">
      <alignment horizontal="center" vertical="top"/>
      <protection/>
    </xf>
    <xf numFmtId="4" fontId="36" fillId="22" borderId="22" xfId="91" applyNumberFormat="1" applyFont="1" applyFill="1" applyBorder="1" applyAlignment="1">
      <alignment horizontal="center" vertical="top"/>
      <protection/>
    </xf>
    <xf numFmtId="4" fontId="36" fillId="0" borderId="18" xfId="91" applyNumberFormat="1" applyFont="1" applyBorder="1" applyAlignment="1">
      <alignment horizontal="center" vertical="top"/>
      <protection/>
    </xf>
    <xf numFmtId="4" fontId="36" fillId="0" borderId="55" xfId="91" applyNumberFormat="1" applyFont="1" applyBorder="1" applyAlignment="1">
      <alignment horizontal="center" vertical="top"/>
      <protection/>
    </xf>
    <xf numFmtId="4" fontId="36" fillId="6" borderId="29" xfId="91" applyNumberFormat="1" applyFont="1" applyFill="1" applyBorder="1" applyAlignment="1">
      <alignment horizontal="center" vertical="top"/>
      <protection/>
    </xf>
    <xf numFmtId="4" fontId="36" fillId="0" borderId="30" xfId="91" applyNumberFormat="1" applyFont="1" applyBorder="1" applyAlignment="1">
      <alignment horizontal="center" vertical="top"/>
      <protection/>
    </xf>
    <xf numFmtId="0" fontId="36" fillId="4" borderId="23" xfId="91" applyFont="1" applyFill="1" applyBorder="1" applyAlignment="1" applyProtection="1">
      <alignment horizontal="center"/>
      <protection locked="0"/>
    </xf>
    <xf numFmtId="0" fontId="36" fillId="4" borderId="23" xfId="91" applyFont="1" applyFill="1" applyBorder="1" applyAlignment="1" applyProtection="1">
      <alignment horizontal="left"/>
      <protection locked="0"/>
    </xf>
    <xf numFmtId="4" fontId="36" fillId="24" borderId="24" xfId="91" applyNumberFormat="1" applyFont="1" applyFill="1" applyBorder="1" applyAlignment="1" applyProtection="1">
      <alignment horizontal="center" vertical="top"/>
      <protection locked="0"/>
    </xf>
    <xf numFmtId="4" fontId="36" fillId="24" borderId="74" xfId="91" applyNumberFormat="1" applyFont="1" applyFill="1" applyBorder="1" applyAlignment="1" applyProtection="1">
      <alignment horizontal="center" vertical="top"/>
      <protection locked="0"/>
    </xf>
    <xf numFmtId="4" fontId="36" fillId="4" borderId="16" xfId="91" applyNumberFormat="1" applyFont="1" applyFill="1" applyBorder="1" applyAlignment="1" applyProtection="1">
      <alignment horizontal="center" vertical="top"/>
      <protection locked="0"/>
    </xf>
    <xf numFmtId="4" fontId="36" fillId="24" borderId="13" xfId="91" applyNumberFormat="1" applyFont="1" applyFill="1" applyBorder="1" applyAlignment="1" applyProtection="1">
      <alignment horizontal="center" vertical="top"/>
      <protection locked="0"/>
    </xf>
    <xf numFmtId="4" fontId="36" fillId="24" borderId="19" xfId="91" applyNumberFormat="1" applyFont="1" applyFill="1" applyBorder="1" applyAlignment="1" applyProtection="1">
      <alignment horizontal="center" vertical="top"/>
      <protection locked="0"/>
    </xf>
    <xf numFmtId="4" fontId="36" fillId="4" borderId="52" xfId="91" applyNumberFormat="1" applyFont="1" applyFill="1" applyBorder="1" applyAlignment="1" applyProtection="1">
      <alignment horizontal="center" vertical="top"/>
      <protection locked="0"/>
    </xf>
    <xf numFmtId="4" fontId="36" fillId="24" borderId="51" xfId="91" applyNumberFormat="1" applyFont="1" applyFill="1" applyBorder="1" applyAlignment="1" applyProtection="1">
      <alignment horizontal="center" vertical="top"/>
      <protection locked="0"/>
    </xf>
    <xf numFmtId="4" fontId="36" fillId="22" borderId="23" xfId="91" applyNumberFormat="1" applyFont="1" applyFill="1" applyBorder="1" applyAlignment="1" applyProtection="1">
      <alignment horizontal="center" vertical="top"/>
      <protection locked="0"/>
    </xf>
    <xf numFmtId="4" fontId="36" fillId="0" borderId="13" xfId="91" applyNumberFormat="1" applyFont="1" applyBorder="1" applyAlignment="1" applyProtection="1">
      <alignment horizontal="center" vertical="top"/>
      <protection locked="0"/>
    </xf>
    <xf numFmtId="4" fontId="36" fillId="0" borderId="51" xfId="91" applyNumberFormat="1" applyFont="1" applyBorder="1" applyAlignment="1" applyProtection="1">
      <alignment horizontal="center" vertical="top"/>
      <protection locked="0"/>
    </xf>
    <xf numFmtId="4" fontId="36" fillId="6" borderId="16" xfId="91" applyNumberFormat="1" applyFont="1" applyFill="1" applyBorder="1" applyAlignment="1">
      <alignment horizontal="center" vertical="top"/>
      <protection/>
    </xf>
    <xf numFmtId="4" fontId="36" fillId="0" borderId="13" xfId="91" applyNumberFormat="1" applyFont="1" applyBorder="1" applyAlignment="1">
      <alignment horizontal="center" vertical="top"/>
      <protection/>
    </xf>
    <xf numFmtId="4" fontId="36" fillId="0" borderId="19" xfId="91" applyNumberFormat="1" applyFont="1" applyBorder="1" applyAlignment="1">
      <alignment horizontal="center" vertical="top"/>
      <protection/>
    </xf>
    <xf numFmtId="0" fontId="37" fillId="4" borderId="23" xfId="91" applyFont="1" applyFill="1" applyBorder="1" applyAlignment="1" applyProtection="1">
      <alignment horizontal="center"/>
      <protection locked="0"/>
    </xf>
    <xf numFmtId="0" fontId="37" fillId="4" borderId="23" xfId="91" applyFont="1" applyFill="1" applyBorder="1" applyAlignment="1" applyProtection="1">
      <alignment horizontal="left"/>
      <protection locked="0"/>
    </xf>
    <xf numFmtId="9" fontId="37" fillId="24" borderId="24" xfId="122" applyFont="1" applyFill="1" applyBorder="1" applyAlignment="1">
      <alignment horizontal="center" vertical="top"/>
    </xf>
    <xf numFmtId="9" fontId="37" fillId="24" borderId="74" xfId="122" applyFont="1" applyFill="1" applyBorder="1" applyAlignment="1">
      <alignment horizontal="center" vertical="top"/>
    </xf>
    <xf numFmtId="9" fontId="37" fillId="4" borderId="16" xfId="122" applyFont="1" applyFill="1" applyBorder="1" applyAlignment="1">
      <alignment horizontal="center" vertical="top"/>
    </xf>
    <xf numFmtId="9" fontId="37" fillId="24" borderId="13" xfId="122" applyFont="1" applyFill="1" applyBorder="1" applyAlignment="1">
      <alignment horizontal="center" vertical="top"/>
    </xf>
    <xf numFmtId="9" fontId="37" fillId="24" borderId="19" xfId="122" applyFont="1" applyFill="1" applyBorder="1" applyAlignment="1">
      <alignment horizontal="center" vertical="top"/>
    </xf>
    <xf numFmtId="9" fontId="37" fillId="4" borderId="52" xfId="122" applyFont="1" applyFill="1" applyBorder="1" applyAlignment="1">
      <alignment horizontal="center" vertical="top"/>
    </xf>
    <xf numFmtId="9" fontId="37" fillId="24" borderId="51" xfId="122" applyFont="1" applyFill="1" applyBorder="1" applyAlignment="1">
      <alignment horizontal="center" vertical="top"/>
    </xf>
    <xf numFmtId="9" fontId="37" fillId="22" borderId="23" xfId="122" applyFont="1" applyFill="1" applyBorder="1" applyAlignment="1">
      <alignment horizontal="center" vertical="top"/>
    </xf>
    <xf numFmtId="9" fontId="37" fillId="0" borderId="13" xfId="122" applyFont="1" applyBorder="1" applyAlignment="1">
      <alignment horizontal="center" vertical="top"/>
    </xf>
    <xf numFmtId="9" fontId="37" fillId="0" borderId="51" xfId="122" applyFont="1" applyBorder="1" applyAlignment="1">
      <alignment horizontal="center" vertical="top"/>
    </xf>
    <xf numFmtId="9" fontId="37" fillId="6" borderId="16" xfId="122" applyFont="1" applyFill="1" applyBorder="1" applyAlignment="1">
      <alignment horizontal="center" vertical="top"/>
    </xf>
    <xf numFmtId="9" fontId="37" fillId="0" borderId="19" xfId="122" applyFont="1" applyBorder="1" applyAlignment="1">
      <alignment horizontal="center" vertical="top"/>
    </xf>
    <xf numFmtId="4" fontId="36" fillId="24" borderId="24" xfId="91" applyNumberFormat="1" applyFont="1" applyFill="1" applyBorder="1" applyAlignment="1">
      <alignment horizontal="center" vertical="top"/>
      <protection/>
    </xf>
    <xf numFmtId="4" fontId="36" fillId="24" borderId="74" xfId="91" applyNumberFormat="1" applyFont="1" applyFill="1" applyBorder="1" applyAlignment="1">
      <alignment horizontal="center" vertical="top"/>
      <protection/>
    </xf>
    <xf numFmtId="4" fontId="36" fillId="4" borderId="16" xfId="91" applyNumberFormat="1" applyFont="1" applyFill="1" applyBorder="1" applyAlignment="1">
      <alignment horizontal="center" vertical="top"/>
      <protection/>
    </xf>
    <xf numFmtId="4" fontId="36" fillId="24" borderId="13" xfId="91" applyNumberFormat="1" applyFont="1" applyFill="1" applyBorder="1" applyAlignment="1">
      <alignment horizontal="center" vertical="top"/>
      <protection/>
    </xf>
    <xf numFmtId="4" fontId="36" fillId="24" borderId="19" xfId="91" applyNumberFormat="1" applyFont="1" applyFill="1" applyBorder="1" applyAlignment="1">
      <alignment horizontal="center" vertical="top"/>
      <protection/>
    </xf>
    <xf numFmtId="4" fontId="36" fillId="4" borderId="52" xfId="91" applyNumberFormat="1" applyFont="1" applyFill="1" applyBorder="1" applyAlignment="1">
      <alignment horizontal="center" vertical="top"/>
      <protection/>
    </xf>
    <xf numFmtId="4" fontId="36" fillId="24" borderId="51" xfId="91" applyNumberFormat="1" applyFont="1" applyFill="1" applyBorder="1" applyAlignment="1">
      <alignment horizontal="center" vertical="top"/>
      <protection/>
    </xf>
    <xf numFmtId="4" fontId="36" fillId="22" borderId="23" xfId="91" applyNumberFormat="1" applyFont="1" applyFill="1" applyBorder="1" applyAlignment="1">
      <alignment horizontal="center" vertical="top"/>
      <protection/>
    </xf>
    <xf numFmtId="4" fontId="36" fillId="0" borderId="51" xfId="91" applyNumberFormat="1" applyFont="1" applyBorder="1" applyAlignment="1">
      <alignment horizontal="center" vertical="top"/>
      <protection/>
    </xf>
    <xf numFmtId="9" fontId="115" fillId="0" borderId="13" xfId="122" applyFont="1" applyBorder="1" applyAlignment="1">
      <alignment horizontal="center" vertical="top" wrapText="1"/>
    </xf>
    <xf numFmtId="9" fontId="115" fillId="0" borderId="51" xfId="122" applyFont="1" applyBorder="1" applyAlignment="1">
      <alignment horizontal="center" vertical="top" wrapText="1"/>
    </xf>
    <xf numFmtId="0" fontId="116" fillId="4" borderId="23" xfId="91" applyFont="1" applyFill="1" applyBorder="1" applyAlignment="1" applyProtection="1">
      <alignment horizontal="center"/>
      <protection locked="0"/>
    </xf>
    <xf numFmtId="0" fontId="116" fillId="4" borderId="23" xfId="91" applyFont="1" applyFill="1" applyBorder="1" applyAlignment="1" applyProtection="1">
      <alignment horizontal="left"/>
      <protection locked="0"/>
    </xf>
    <xf numFmtId="4" fontId="116" fillId="24" borderId="24" xfId="91" applyNumberFormat="1" applyFont="1" applyFill="1" applyBorder="1" applyAlignment="1">
      <alignment horizontal="center" vertical="top"/>
      <protection/>
    </xf>
    <xf numFmtId="4" fontId="116" fillId="24" borderId="74" xfId="91" applyNumberFormat="1" applyFont="1" applyFill="1" applyBorder="1" applyAlignment="1">
      <alignment horizontal="center" vertical="top"/>
      <protection/>
    </xf>
    <xf numFmtId="4" fontId="116" fillId="4" borderId="16" xfId="91" applyNumberFormat="1" applyFont="1" applyFill="1" applyBorder="1" applyAlignment="1">
      <alignment horizontal="center" vertical="top"/>
      <protection/>
    </xf>
    <xf numFmtId="4" fontId="116" fillId="24" borderId="13" xfId="91" applyNumberFormat="1" applyFont="1" applyFill="1" applyBorder="1" applyAlignment="1">
      <alignment horizontal="center" vertical="top"/>
      <protection/>
    </xf>
    <xf numFmtId="4" fontId="116" fillId="24" borderId="19" xfId="91" applyNumberFormat="1" applyFont="1" applyFill="1" applyBorder="1" applyAlignment="1">
      <alignment horizontal="center" vertical="top"/>
      <protection/>
    </xf>
    <xf numFmtId="4" fontId="116" fillId="4" borderId="52" xfId="91" applyNumberFormat="1" applyFont="1" applyFill="1" applyBorder="1" applyAlignment="1">
      <alignment horizontal="center" vertical="top"/>
      <protection/>
    </xf>
    <xf numFmtId="4" fontId="116" fillId="24" borderId="51" xfId="91" applyNumberFormat="1" applyFont="1" applyFill="1" applyBorder="1" applyAlignment="1">
      <alignment horizontal="center" vertical="top"/>
      <protection/>
    </xf>
    <xf numFmtId="4" fontId="116" fillId="22" borderId="23" xfId="91" applyNumberFormat="1" applyFont="1" applyFill="1" applyBorder="1" applyAlignment="1">
      <alignment horizontal="center" vertical="top"/>
      <protection/>
    </xf>
    <xf numFmtId="4" fontId="36" fillId="0" borderId="13" xfId="91" applyNumberFormat="1" applyFont="1" applyBorder="1" applyAlignment="1">
      <alignment horizontal="center" vertical="top" wrapText="1"/>
      <protection/>
    </xf>
    <xf numFmtId="4" fontId="36" fillId="0" borderId="51" xfId="91" applyNumberFormat="1" applyFont="1" applyBorder="1" applyAlignment="1">
      <alignment horizontal="center" vertical="top" wrapText="1"/>
      <protection/>
    </xf>
    <xf numFmtId="0" fontId="37" fillId="4" borderId="23" xfId="91" applyFont="1" applyFill="1" applyBorder="1" applyAlignment="1" applyProtection="1">
      <alignment horizontal="right"/>
      <protection locked="0"/>
    </xf>
    <xf numFmtId="4" fontId="37" fillId="24" borderId="24" xfId="91" applyNumberFormat="1" applyFont="1" applyFill="1" applyBorder="1" applyAlignment="1">
      <alignment horizontal="center" vertical="top"/>
      <protection/>
    </xf>
    <xf numFmtId="4" fontId="37" fillId="24" borderId="74" xfId="91" applyNumberFormat="1" applyFont="1" applyFill="1" applyBorder="1" applyAlignment="1">
      <alignment horizontal="center" vertical="top"/>
      <protection/>
    </xf>
    <xf numFmtId="4" fontId="37" fillId="4" borderId="16" xfId="91" applyNumberFormat="1" applyFont="1" applyFill="1" applyBorder="1" applyAlignment="1">
      <alignment horizontal="center" vertical="top"/>
      <protection/>
    </xf>
    <xf numFmtId="4" fontId="37" fillId="24" borderId="13" xfId="91" applyNumberFormat="1" applyFont="1" applyFill="1" applyBorder="1" applyAlignment="1">
      <alignment horizontal="center" vertical="top"/>
      <protection/>
    </xf>
    <xf numFmtId="4" fontId="37" fillId="24" borderId="19" xfId="91" applyNumberFormat="1" applyFont="1" applyFill="1" applyBorder="1" applyAlignment="1">
      <alignment horizontal="center" vertical="top"/>
      <protection/>
    </xf>
    <xf numFmtId="4" fontId="37" fillId="4" borderId="52" xfId="91" applyNumberFormat="1" applyFont="1" applyFill="1" applyBorder="1" applyAlignment="1">
      <alignment horizontal="center" vertical="top"/>
      <protection/>
    </xf>
    <xf numFmtId="4" fontId="37" fillId="24" borderId="51" xfId="91" applyNumberFormat="1" applyFont="1" applyFill="1" applyBorder="1" applyAlignment="1">
      <alignment horizontal="center" vertical="top"/>
      <protection/>
    </xf>
    <xf numFmtId="4" fontId="37" fillId="22" borderId="23" xfId="91" applyNumberFormat="1" applyFont="1" applyFill="1" applyBorder="1" applyAlignment="1">
      <alignment horizontal="center" vertical="top"/>
      <protection/>
    </xf>
    <xf numFmtId="4" fontId="37" fillId="0" borderId="13" xfId="91" applyNumberFormat="1" applyFont="1" applyBorder="1" applyAlignment="1">
      <alignment horizontal="center" vertical="top" wrapText="1"/>
      <protection/>
    </xf>
    <xf numFmtId="4" fontId="37" fillId="0" borderId="51" xfId="91" applyNumberFormat="1" applyFont="1" applyBorder="1" applyAlignment="1">
      <alignment horizontal="center" vertical="top" wrapText="1"/>
      <protection/>
    </xf>
    <xf numFmtId="4" fontId="37" fillId="6" borderId="16" xfId="91" applyNumberFormat="1" applyFont="1" applyFill="1" applyBorder="1" applyAlignment="1">
      <alignment horizontal="center" vertical="top"/>
      <protection/>
    </xf>
    <xf numFmtId="4" fontId="37" fillId="0" borderId="13" xfId="91" applyNumberFormat="1" applyFont="1" applyBorder="1" applyAlignment="1">
      <alignment horizontal="center" vertical="top"/>
      <protection/>
    </xf>
    <xf numFmtId="4" fontId="37" fillId="0" borderId="19" xfId="91" applyNumberFormat="1" applyFont="1" applyBorder="1" applyAlignment="1">
      <alignment horizontal="center" vertical="top"/>
      <protection/>
    </xf>
    <xf numFmtId="0" fontId="36" fillId="4" borderId="24" xfId="91" applyFont="1" applyFill="1" applyBorder="1" applyAlignment="1" applyProtection="1">
      <alignment horizontal="center"/>
      <protection locked="0"/>
    </xf>
    <xf numFmtId="0" fontId="36" fillId="4" borderId="91" xfId="91" applyFont="1" applyFill="1" applyBorder="1" applyAlignment="1" applyProtection="1">
      <alignment horizontal="center"/>
      <protection locked="0"/>
    </xf>
    <xf numFmtId="0" fontId="36" fillId="4" borderId="25" xfId="91" applyFont="1" applyFill="1" applyBorder="1" applyAlignment="1" applyProtection="1">
      <alignment horizontal="left"/>
      <protection locked="0"/>
    </xf>
    <xf numFmtId="0" fontId="36" fillId="4" borderId="99" xfId="91" applyFont="1" applyFill="1" applyBorder="1" applyAlignment="1" applyProtection="1">
      <alignment horizontal="center"/>
      <protection locked="0"/>
    </xf>
    <xf numFmtId="4" fontId="36" fillId="0" borderId="104" xfId="91" applyNumberFormat="1" applyFont="1" applyBorder="1" applyAlignment="1">
      <alignment horizontal="center" vertical="top"/>
      <protection/>
    </xf>
    <xf numFmtId="4" fontId="36" fillId="0" borderId="100" xfId="91" applyNumberFormat="1" applyFont="1" applyBorder="1" applyAlignment="1">
      <alignment horizontal="center" vertical="top"/>
      <protection/>
    </xf>
    <xf numFmtId="4" fontId="36" fillId="4" borderId="120" xfId="91" applyNumberFormat="1" applyFont="1" applyFill="1" applyBorder="1" applyAlignment="1">
      <alignment horizontal="center" vertical="top"/>
      <protection/>
    </xf>
    <xf numFmtId="4" fontId="36" fillId="0" borderId="46" xfId="91" applyNumberFormat="1" applyFont="1" applyBorder="1" applyAlignment="1">
      <alignment horizontal="center" vertical="top"/>
      <protection/>
    </xf>
    <xf numFmtId="4" fontId="36" fillId="0" borderId="105" xfId="91" applyNumberFormat="1" applyFont="1" applyBorder="1" applyAlignment="1">
      <alignment horizontal="center" vertical="top"/>
      <protection/>
    </xf>
    <xf numFmtId="4" fontId="36" fillId="4" borderId="128" xfId="91" applyNumberFormat="1" applyFont="1" applyFill="1" applyBorder="1" applyAlignment="1">
      <alignment horizontal="center" vertical="top"/>
      <protection/>
    </xf>
    <xf numFmtId="4" fontId="36" fillId="0" borderId="122" xfId="91" applyNumberFormat="1" applyFont="1" applyBorder="1" applyAlignment="1">
      <alignment horizontal="center" vertical="top"/>
      <protection/>
    </xf>
    <xf numFmtId="4" fontId="36" fillId="22" borderId="99" xfId="91" applyNumberFormat="1" applyFont="1" applyFill="1" applyBorder="1" applyAlignment="1">
      <alignment horizontal="center" vertical="top"/>
      <protection/>
    </xf>
    <xf numFmtId="4" fontId="36" fillId="6" borderId="120" xfId="91" applyNumberFormat="1" applyFont="1" applyFill="1" applyBorder="1" applyAlignment="1">
      <alignment horizontal="center" vertical="top"/>
      <protection/>
    </xf>
    <xf numFmtId="49" fontId="116" fillId="4" borderId="27" xfId="91" applyNumberFormat="1" applyFont="1" applyFill="1" applyBorder="1" applyAlignment="1" applyProtection="1">
      <alignment horizontal="center"/>
      <protection locked="0"/>
    </xf>
    <xf numFmtId="0" fontId="116" fillId="4" borderId="23" xfId="91" applyFont="1" applyFill="1" applyBorder="1" applyAlignment="1" applyProtection="1">
      <alignment horizontal="left" wrapText="1"/>
      <protection locked="0"/>
    </xf>
    <xf numFmtId="4" fontId="116" fillId="0" borderId="27" xfId="91" applyNumberFormat="1" applyFont="1" applyBorder="1" applyAlignment="1">
      <alignment horizontal="center" vertical="top"/>
      <protection/>
    </xf>
    <xf numFmtId="4" fontId="116" fillId="0" borderId="22" xfId="91" applyNumberFormat="1" applyFont="1" applyBorder="1" applyAlignment="1">
      <alignment horizontal="center" vertical="top"/>
      <protection/>
    </xf>
    <xf numFmtId="4" fontId="116" fillId="4" borderId="29" xfId="91" applyNumberFormat="1" applyFont="1" applyFill="1" applyBorder="1" applyAlignment="1">
      <alignment horizontal="center" vertical="top"/>
      <protection/>
    </xf>
    <xf numFmtId="4" fontId="116" fillId="0" borderId="18" xfId="91" applyNumberFormat="1" applyFont="1" applyBorder="1" applyAlignment="1">
      <alignment horizontal="center" vertical="top"/>
      <protection/>
    </xf>
    <xf numFmtId="4" fontId="116" fillId="0" borderId="30" xfId="91" applyNumberFormat="1" applyFont="1" applyBorder="1" applyAlignment="1">
      <alignment horizontal="center" vertical="top"/>
      <protection/>
    </xf>
    <xf numFmtId="4" fontId="116" fillId="0" borderId="55" xfId="91" applyNumberFormat="1" applyFont="1" applyBorder="1" applyAlignment="1">
      <alignment horizontal="center" vertical="top"/>
      <protection/>
    </xf>
    <xf numFmtId="4" fontId="116" fillId="22" borderId="22" xfId="91" applyNumberFormat="1" applyFont="1" applyFill="1" applyBorder="1" applyAlignment="1">
      <alignment horizontal="center" vertical="top"/>
      <protection/>
    </xf>
    <xf numFmtId="4" fontId="116" fillId="6" borderId="29" xfId="91" applyNumberFormat="1" applyFont="1" applyFill="1" applyBorder="1" applyAlignment="1">
      <alignment horizontal="center" vertical="top"/>
      <protection/>
    </xf>
    <xf numFmtId="0" fontId="116" fillId="4" borderId="24" xfId="91" applyFont="1" applyFill="1" applyBorder="1" applyAlignment="1" applyProtection="1">
      <alignment horizontal="center"/>
      <protection locked="0"/>
    </xf>
    <xf numFmtId="4" fontId="36" fillId="0" borderId="24" xfId="91" applyNumberFormat="1" applyFont="1" applyBorder="1" applyAlignment="1">
      <alignment horizontal="center" vertical="top"/>
      <protection/>
    </xf>
    <xf numFmtId="4" fontId="36" fillId="0" borderId="23" xfId="91" applyNumberFormat="1" applyFont="1" applyBorder="1" applyAlignment="1">
      <alignment horizontal="center" vertical="top"/>
      <protection/>
    </xf>
    <xf numFmtId="4" fontId="37" fillId="0" borderId="24" xfId="91" applyNumberFormat="1" applyFont="1" applyBorder="1" applyAlignment="1" applyProtection="1">
      <alignment horizontal="center" vertical="top"/>
      <protection locked="0"/>
    </xf>
    <xf numFmtId="4" fontId="37" fillId="0" borderId="23" xfId="91" applyNumberFormat="1" applyFont="1" applyBorder="1" applyAlignment="1" applyProtection="1">
      <alignment horizontal="center" vertical="top"/>
      <protection locked="0"/>
    </xf>
    <xf numFmtId="4" fontId="37" fillId="0" borderId="13" xfId="91" applyNumberFormat="1" applyFont="1" applyBorder="1" applyAlignment="1" applyProtection="1">
      <alignment horizontal="center" vertical="top"/>
      <protection locked="0"/>
    </xf>
    <xf numFmtId="4" fontId="37" fillId="0" borderId="19" xfId="91" applyNumberFormat="1" applyFont="1" applyBorder="1" applyAlignment="1" applyProtection="1">
      <alignment horizontal="center" vertical="top"/>
      <protection locked="0"/>
    </xf>
    <xf numFmtId="4" fontId="37" fillId="0" borderId="51" xfId="91" applyNumberFormat="1" applyFont="1" applyBorder="1" applyAlignment="1" applyProtection="1">
      <alignment horizontal="center" vertical="top"/>
      <protection locked="0"/>
    </xf>
    <xf numFmtId="4" fontId="37" fillId="0" borderId="51" xfId="91" applyNumberFormat="1" applyFont="1" applyBorder="1" applyAlignment="1">
      <alignment horizontal="center" vertical="top"/>
      <protection/>
    </xf>
    <xf numFmtId="4" fontId="36" fillId="0" borderId="24" xfId="91" applyNumberFormat="1" applyFont="1" applyBorder="1" applyAlignment="1" applyProtection="1">
      <alignment horizontal="center" vertical="top"/>
      <protection locked="0"/>
    </xf>
    <xf numFmtId="4" fontId="36" fillId="0" borderId="23" xfId="91" applyNumberFormat="1" applyFont="1" applyBorder="1" applyAlignment="1" applyProtection="1">
      <alignment horizontal="center" vertical="top"/>
      <protection locked="0"/>
    </xf>
    <xf numFmtId="4" fontId="36" fillId="0" borderId="19" xfId="91" applyNumberFormat="1" applyFont="1" applyBorder="1" applyAlignment="1" applyProtection="1">
      <alignment horizontal="center" vertical="top"/>
      <protection locked="0"/>
    </xf>
    <xf numFmtId="0" fontId="36" fillId="4" borderId="25" xfId="91" applyFont="1" applyFill="1" applyBorder="1" applyAlignment="1" applyProtection="1">
      <alignment horizontal="center"/>
      <protection locked="0"/>
    </xf>
    <xf numFmtId="4" fontId="36" fillId="0" borderId="91" xfId="91" applyNumberFormat="1" applyFont="1" applyBorder="1" applyAlignment="1" applyProtection="1">
      <alignment horizontal="center" vertical="top"/>
      <protection locked="0"/>
    </xf>
    <xf numFmtId="4" fontId="36" fillId="0" borderId="25" xfId="91" applyNumberFormat="1" applyFont="1" applyBorder="1" applyAlignment="1" applyProtection="1">
      <alignment horizontal="center" vertical="top"/>
      <protection locked="0"/>
    </xf>
    <xf numFmtId="4" fontId="36" fillId="4" borderId="17" xfId="91" applyNumberFormat="1" applyFont="1" applyFill="1" applyBorder="1" applyAlignment="1">
      <alignment horizontal="center" vertical="top"/>
      <protection/>
    </xf>
    <xf numFmtId="4" fontId="36" fillId="0" borderId="14" xfId="91" applyNumberFormat="1" applyFont="1" applyBorder="1" applyAlignment="1" applyProtection="1">
      <alignment horizontal="center" vertical="top"/>
      <protection locked="0"/>
    </xf>
    <xf numFmtId="4" fontId="36" fillId="0" borderId="35" xfId="91" applyNumberFormat="1" applyFont="1" applyBorder="1" applyAlignment="1" applyProtection="1">
      <alignment horizontal="center" vertical="top"/>
      <protection locked="0"/>
    </xf>
    <xf numFmtId="4" fontId="36" fillId="0" borderId="54" xfId="91" applyNumberFormat="1" applyFont="1" applyBorder="1" applyAlignment="1" applyProtection="1">
      <alignment horizontal="center" vertical="top"/>
      <protection locked="0"/>
    </xf>
    <xf numFmtId="4" fontId="36" fillId="22" borderId="25" xfId="91" applyNumberFormat="1" applyFont="1" applyFill="1" applyBorder="1" applyAlignment="1">
      <alignment horizontal="center" vertical="top"/>
      <protection/>
    </xf>
    <xf numFmtId="4" fontId="36" fillId="0" borderId="14" xfId="91" applyNumberFormat="1" applyFont="1" applyBorder="1" applyAlignment="1">
      <alignment horizontal="center" vertical="top"/>
      <protection/>
    </xf>
    <xf numFmtId="4" fontId="36" fillId="0" borderId="54" xfId="91" applyNumberFormat="1" applyFont="1" applyBorder="1" applyAlignment="1">
      <alignment horizontal="center" vertical="top"/>
      <protection/>
    </xf>
    <xf numFmtId="4" fontId="36" fillId="6" borderId="17" xfId="91" applyNumberFormat="1" applyFont="1" applyFill="1" applyBorder="1" applyAlignment="1">
      <alignment horizontal="center" vertical="top"/>
      <protection/>
    </xf>
    <xf numFmtId="4" fontId="36" fillId="0" borderId="35" xfId="91" applyNumberFormat="1" applyFont="1" applyBorder="1" applyAlignment="1">
      <alignment horizontal="center" vertical="top"/>
      <protection/>
    </xf>
    <xf numFmtId="49" fontId="116" fillId="4" borderId="26" xfId="91" applyNumberFormat="1" applyFont="1" applyFill="1" applyBorder="1" applyAlignment="1" applyProtection="1">
      <alignment horizontal="center"/>
      <protection locked="0"/>
    </xf>
    <xf numFmtId="0" fontId="36" fillId="4" borderId="26" xfId="91" applyFont="1" applyFill="1" applyBorder="1" applyAlignment="1" applyProtection="1">
      <alignment horizontal="center"/>
      <protection locked="0"/>
    </xf>
    <xf numFmtId="4" fontId="116" fillId="0" borderId="86" xfId="91" applyNumberFormat="1" applyFont="1" applyBorder="1" applyAlignment="1">
      <alignment horizontal="center" vertical="top"/>
      <protection/>
    </xf>
    <xf numFmtId="4" fontId="116" fillId="0" borderId="88" xfId="91" applyNumberFormat="1" applyFont="1" applyBorder="1" applyAlignment="1">
      <alignment horizontal="center" vertical="top"/>
      <protection/>
    </xf>
    <xf numFmtId="4" fontId="116" fillId="4" borderId="87" xfId="91" applyNumberFormat="1" applyFont="1" applyFill="1" applyBorder="1" applyAlignment="1">
      <alignment horizontal="center" vertical="top"/>
      <protection/>
    </xf>
    <xf numFmtId="4" fontId="116" fillId="0" borderId="47" xfId="91" applyNumberFormat="1" applyFont="1" applyBorder="1" applyAlignment="1">
      <alignment horizontal="center" vertical="top"/>
      <protection/>
    </xf>
    <xf numFmtId="4" fontId="116" fillId="0" borderId="89" xfId="91" applyNumberFormat="1" applyFont="1" applyBorder="1" applyAlignment="1">
      <alignment horizontal="center" vertical="top"/>
      <protection/>
    </xf>
    <xf numFmtId="4" fontId="116" fillId="4" borderId="62" xfId="91" applyNumberFormat="1" applyFont="1" applyFill="1" applyBorder="1" applyAlignment="1">
      <alignment horizontal="center" vertical="top"/>
      <protection/>
    </xf>
    <xf numFmtId="4" fontId="116" fillId="0" borderId="129" xfId="91" applyNumberFormat="1" applyFont="1" applyBorder="1" applyAlignment="1">
      <alignment horizontal="center" vertical="top"/>
      <protection/>
    </xf>
    <xf numFmtId="4" fontId="116" fillId="22" borderId="26" xfId="91" applyNumberFormat="1" applyFont="1" applyFill="1" applyBorder="1" applyAlignment="1">
      <alignment horizontal="center" vertical="top"/>
      <protection/>
    </xf>
    <xf numFmtId="4" fontId="116" fillId="6" borderId="87" xfId="91" applyNumberFormat="1" applyFont="1" applyFill="1" applyBorder="1" applyAlignment="1">
      <alignment horizontal="center" vertical="top"/>
      <protection/>
    </xf>
    <xf numFmtId="4" fontId="36" fillId="0" borderId="74" xfId="91" applyNumberFormat="1" applyFont="1" applyBorder="1" applyAlignment="1">
      <alignment horizontal="center" vertical="top"/>
      <protection/>
    </xf>
    <xf numFmtId="4" fontId="37" fillId="0" borderId="74" xfId="91" applyNumberFormat="1" applyFont="1" applyBorder="1" applyAlignment="1" applyProtection="1">
      <alignment horizontal="center" vertical="top"/>
      <protection locked="0"/>
    </xf>
    <xf numFmtId="4" fontId="36" fillId="0" borderId="74" xfId="91" applyNumberFormat="1" applyFont="1" applyBorder="1" applyAlignment="1" applyProtection="1">
      <alignment horizontal="center" vertical="top"/>
      <protection locked="0"/>
    </xf>
    <xf numFmtId="4" fontId="36" fillId="0" borderId="92" xfId="91" applyNumberFormat="1" applyFont="1" applyBorder="1" applyAlignment="1" applyProtection="1">
      <alignment horizontal="center" vertical="top"/>
      <protection locked="0"/>
    </xf>
    <xf numFmtId="4" fontId="36" fillId="4" borderId="56" xfId="91" applyNumberFormat="1" applyFont="1" applyFill="1" applyBorder="1" applyAlignment="1">
      <alignment horizontal="center" vertical="top"/>
      <protection/>
    </xf>
    <xf numFmtId="0" fontId="116" fillId="0" borderId="12" xfId="91" applyFont="1" applyBorder="1" applyAlignment="1">
      <alignment horizontal="center" vertical="center"/>
      <protection/>
    </xf>
    <xf numFmtId="0" fontId="36" fillId="0" borderId="86" xfId="91" applyFont="1" applyBorder="1" applyAlignment="1">
      <alignment horizontal="center"/>
      <protection/>
    </xf>
    <xf numFmtId="0" fontId="36" fillId="0" borderId="24" xfId="91" applyFont="1" applyBorder="1" applyAlignment="1">
      <alignment horizontal="center"/>
      <protection/>
    </xf>
    <xf numFmtId="0" fontId="36" fillId="0" borderId="91" xfId="91" applyFont="1" applyBorder="1" applyAlignment="1">
      <alignment horizontal="center"/>
      <protection/>
    </xf>
    <xf numFmtId="0" fontId="27" fillId="0" borderId="0" xfId="91" applyFont="1" applyBorder="1" applyAlignment="1">
      <alignment/>
      <protection/>
    </xf>
    <xf numFmtId="4" fontId="37" fillId="0" borderId="0" xfId="91" applyNumberFormat="1" applyFont="1" applyFill="1" applyBorder="1" applyAlignment="1" applyProtection="1">
      <alignment horizontal="center" vertical="center"/>
      <protection/>
    </xf>
    <xf numFmtId="0" fontId="34" fillId="0" borderId="0" xfId="91" applyFont="1" applyAlignment="1">
      <alignment wrapText="1"/>
      <protection/>
    </xf>
    <xf numFmtId="0" fontId="34" fillId="0" borderId="0" xfId="91" applyFont="1" applyBorder="1" applyAlignment="1">
      <alignment horizontal="left"/>
      <protection/>
    </xf>
    <xf numFmtId="0" fontId="33" fillId="0" borderId="0" xfId="91" applyFont="1" applyAlignment="1" applyProtection="1">
      <alignment horizontal="left" wrapText="1"/>
      <protection locked="0"/>
    </xf>
    <xf numFmtId="0" fontId="122" fillId="0" borderId="0" xfId="91" applyFont="1">
      <alignment/>
      <protection/>
    </xf>
    <xf numFmtId="0" fontId="33" fillId="0" borderId="0" xfId="91" applyFont="1" applyBorder="1" applyAlignment="1">
      <alignment horizontal="center"/>
      <protection/>
    </xf>
    <xf numFmtId="0" fontId="35" fillId="0" borderId="0" xfId="91" applyFont="1" applyAlignment="1">
      <alignment horizontal="center"/>
      <protection/>
    </xf>
    <xf numFmtId="0" fontId="33" fillId="0" borderId="0" xfId="91" applyFont="1" applyFill="1" applyAlignment="1">
      <alignment horizontal="center"/>
      <protection/>
    </xf>
    <xf numFmtId="0" fontId="117" fillId="0" borderId="0" xfId="91" applyFont="1">
      <alignment/>
      <protection/>
    </xf>
    <xf numFmtId="0" fontId="36" fillId="0" borderId="0" xfId="91" applyFont="1">
      <alignment/>
      <protection/>
    </xf>
    <xf numFmtId="0" fontId="19" fillId="0" borderId="0" xfId="91" applyFont="1">
      <alignment/>
      <protection/>
    </xf>
    <xf numFmtId="0" fontId="124" fillId="0" borderId="99" xfId="91" applyFont="1" applyBorder="1">
      <alignment/>
      <protection/>
    </xf>
    <xf numFmtId="4" fontId="115" fillId="0" borderId="120" xfId="91" applyNumberFormat="1" applyFont="1" applyBorder="1">
      <alignment/>
      <protection/>
    </xf>
    <xf numFmtId="0" fontId="36" fillId="4" borderId="20" xfId="91" applyFont="1" applyFill="1" applyBorder="1" applyAlignment="1">
      <alignment horizontal="center" vertical="center" wrapText="1"/>
      <protection/>
    </xf>
    <xf numFmtId="0" fontId="116" fillId="0" borderId="22" xfId="91" applyFont="1" applyBorder="1">
      <alignment/>
      <protection/>
    </xf>
    <xf numFmtId="4" fontId="36" fillId="0" borderId="29" xfId="91" applyNumberFormat="1" applyFont="1" applyBorder="1">
      <alignment/>
      <protection/>
    </xf>
    <xf numFmtId="0" fontId="36" fillId="4" borderId="94" xfId="91" applyFont="1" applyFill="1" applyBorder="1" applyAlignment="1">
      <alignment horizontal="center" vertical="center" wrapText="1"/>
      <protection/>
    </xf>
    <xf numFmtId="0" fontId="36" fillId="6" borderId="32" xfId="91" applyFont="1" applyFill="1" applyBorder="1" applyAlignment="1">
      <alignment horizontal="center" vertical="center" wrapText="1"/>
      <protection/>
    </xf>
    <xf numFmtId="0" fontId="36" fillId="6" borderId="34" xfId="91" applyFont="1" applyFill="1" applyBorder="1" applyAlignment="1">
      <alignment horizontal="center" vertical="center" wrapText="1"/>
      <protection/>
    </xf>
    <xf numFmtId="0" fontId="36" fillId="6" borderId="33" xfId="91" applyFont="1" applyFill="1" applyBorder="1" applyAlignment="1">
      <alignment horizontal="center" vertical="center" wrapText="1"/>
      <protection/>
    </xf>
    <xf numFmtId="0" fontId="36" fillId="0" borderId="23" xfId="91" applyFont="1" applyBorder="1">
      <alignment/>
      <protection/>
    </xf>
    <xf numFmtId="4" fontId="36" fillId="0" borderId="16" xfId="91" applyNumberFormat="1" applyFont="1" applyBorder="1">
      <alignment/>
      <protection/>
    </xf>
    <xf numFmtId="0" fontId="116" fillId="4" borderId="21" xfId="91" applyFont="1" applyFill="1" applyBorder="1" applyAlignment="1">
      <alignment horizontal="left" wrapText="1"/>
      <protection/>
    </xf>
    <xf numFmtId="0" fontId="116" fillId="4" borderId="21" xfId="91" applyFont="1" applyFill="1" applyBorder="1" applyAlignment="1">
      <alignment horizontal="center"/>
      <protection/>
    </xf>
    <xf numFmtId="0" fontId="116" fillId="4" borderId="20" xfId="91" applyFont="1" applyFill="1" applyBorder="1" applyAlignment="1">
      <alignment horizontal="center"/>
      <protection/>
    </xf>
    <xf numFmtId="4" fontId="116" fillId="6" borderId="127" xfId="91" applyNumberFormat="1" applyFont="1" applyFill="1" applyBorder="1" applyAlignment="1">
      <alignment horizontal="center"/>
      <protection/>
    </xf>
    <xf numFmtId="4" fontId="116" fillId="6" borderId="111" xfId="91" applyNumberFormat="1" applyFont="1" applyFill="1" applyBorder="1" applyAlignment="1">
      <alignment horizontal="center"/>
      <protection/>
    </xf>
    <xf numFmtId="4" fontId="116" fillId="6" borderId="121" xfId="91" applyNumberFormat="1" applyFont="1" applyFill="1" applyBorder="1" applyAlignment="1">
      <alignment horizontal="center"/>
      <protection/>
    </xf>
    <xf numFmtId="2" fontId="36" fillId="0" borderId="16" xfId="91" applyNumberFormat="1" applyFont="1" applyBorder="1">
      <alignment/>
      <protection/>
    </xf>
    <xf numFmtId="0" fontId="127" fillId="4" borderId="86" xfId="110" applyFont="1" applyFill="1" applyBorder="1" applyAlignment="1" applyProtection="1">
      <alignment vertical="center" wrapText="1"/>
      <protection locked="0"/>
    </xf>
    <xf numFmtId="0" fontId="36" fillId="4" borderId="26" xfId="91" applyFont="1" applyFill="1" applyBorder="1" applyAlignment="1">
      <alignment horizontal="center"/>
      <protection/>
    </xf>
    <xf numFmtId="4" fontId="116" fillId="6" borderId="16" xfId="91" applyNumberFormat="1" applyFont="1" applyFill="1" applyBorder="1" applyAlignment="1">
      <alignment horizontal="center"/>
      <protection/>
    </xf>
    <xf numFmtId="183" fontId="36" fillId="23" borderId="13" xfId="91" applyNumberFormat="1" applyFont="1" applyFill="1" applyBorder="1" applyAlignment="1">
      <alignment horizontal="center"/>
      <protection/>
    </xf>
    <xf numFmtId="183" fontId="36" fillId="23" borderId="19" xfId="91" applyNumberFormat="1" applyFont="1" applyFill="1" applyBorder="1" applyAlignment="1">
      <alignment horizontal="center"/>
      <protection/>
    </xf>
    <xf numFmtId="0" fontId="36" fillId="0" borderId="16" xfId="91" applyFont="1" applyBorder="1">
      <alignment/>
      <protection/>
    </xf>
    <xf numFmtId="0" fontId="127" fillId="4" borderId="91" xfId="110" applyFont="1" applyFill="1" applyBorder="1" applyAlignment="1" applyProtection="1">
      <alignment vertical="center" wrapText="1"/>
      <protection locked="0"/>
    </xf>
    <xf numFmtId="0" fontId="36" fillId="4" borderId="25" xfId="91" applyFont="1" applyFill="1" applyBorder="1" applyAlignment="1">
      <alignment horizontal="center"/>
      <protection/>
    </xf>
    <xf numFmtId="4" fontId="116" fillId="6" borderId="17" xfId="91" applyNumberFormat="1" applyFont="1" applyFill="1" applyBorder="1" applyAlignment="1">
      <alignment horizontal="center"/>
      <protection/>
    </xf>
    <xf numFmtId="183" fontId="36" fillId="23" borderId="14" xfId="91" applyNumberFormat="1" applyFont="1" applyFill="1" applyBorder="1" applyAlignment="1">
      <alignment horizontal="center"/>
      <protection/>
    </xf>
    <xf numFmtId="183" fontId="36" fillId="23" borderId="35" xfId="91" applyNumberFormat="1" applyFont="1" applyFill="1" applyBorder="1" applyAlignment="1">
      <alignment horizontal="center"/>
      <protection/>
    </xf>
    <xf numFmtId="0" fontId="37" fillId="0" borderId="23" xfId="91" applyFont="1" applyBorder="1">
      <alignment/>
      <protection/>
    </xf>
    <xf numFmtId="0" fontId="37" fillId="0" borderId="23" xfId="91" applyFont="1" applyBorder="1" applyAlignment="1">
      <alignment horizontal="right"/>
      <protection/>
    </xf>
    <xf numFmtId="4" fontId="36" fillId="0" borderId="23" xfId="91" applyNumberFormat="1" applyFont="1" applyBorder="1">
      <alignment/>
      <protection/>
    </xf>
    <xf numFmtId="0" fontId="123" fillId="0" borderId="23" xfId="91" applyFont="1" applyBorder="1" applyAlignment="1">
      <alignment horizontal="right"/>
      <protection/>
    </xf>
    <xf numFmtId="0" fontId="121" fillId="0" borderId="23" xfId="91" applyNumberFormat="1" applyFont="1" applyBorder="1">
      <alignment/>
      <protection/>
    </xf>
    <xf numFmtId="0" fontId="33" fillId="0" borderId="16" xfId="91" applyFont="1" applyBorder="1" applyAlignment="1">
      <alignment horizontal="center"/>
      <protection/>
    </xf>
    <xf numFmtId="0" fontId="33" fillId="0" borderId="19" xfId="91" applyFont="1" applyBorder="1" applyAlignment="1">
      <alignment horizontal="center"/>
      <protection/>
    </xf>
    <xf numFmtId="2" fontId="36" fillId="0" borderId="23" xfId="91" applyNumberFormat="1" applyFont="1" applyBorder="1">
      <alignment/>
      <protection/>
    </xf>
    <xf numFmtId="0" fontId="33" fillId="0" borderId="17" xfId="91" applyFont="1" applyBorder="1" applyAlignment="1">
      <alignment horizontal="center"/>
      <protection/>
    </xf>
    <xf numFmtId="0" fontId="33" fillId="0" borderId="35" xfId="91" applyFont="1" applyBorder="1" applyAlignment="1">
      <alignment horizontal="center"/>
      <protection/>
    </xf>
    <xf numFmtId="0" fontId="36" fillId="0" borderId="25" xfId="91" applyFont="1" applyBorder="1">
      <alignment/>
      <protection/>
    </xf>
    <xf numFmtId="4" fontId="36" fillId="0" borderId="17" xfId="91" applyNumberFormat="1" applyFont="1" applyBorder="1">
      <alignment/>
      <protection/>
    </xf>
    <xf numFmtId="0" fontId="36" fillId="0" borderId="29" xfId="91" applyFont="1" applyBorder="1">
      <alignment/>
      <protection/>
    </xf>
    <xf numFmtId="0" fontId="116" fillId="0" borderId="26" xfId="91" applyFont="1" applyBorder="1">
      <alignment/>
      <protection/>
    </xf>
    <xf numFmtId="0" fontId="36" fillId="0" borderId="87" xfId="91" applyFont="1" applyBorder="1">
      <alignment/>
      <protection/>
    </xf>
    <xf numFmtId="0" fontId="37" fillId="0" borderId="25" xfId="91" applyFont="1" applyBorder="1" applyAlignment="1">
      <alignment horizontal="right"/>
      <protection/>
    </xf>
    <xf numFmtId="0" fontId="36" fillId="0" borderId="17" xfId="91" applyFont="1" applyBorder="1">
      <alignment/>
      <protection/>
    </xf>
    <xf numFmtId="0" fontId="124" fillId="0" borderId="27" xfId="91" applyFont="1" applyBorder="1">
      <alignment/>
      <protection/>
    </xf>
    <xf numFmtId="10" fontId="155" fillId="0" borderId="87" xfId="91" applyNumberFormat="1" applyFont="1" applyBorder="1">
      <alignment/>
      <protection/>
    </xf>
    <xf numFmtId="0" fontId="124" fillId="0" borderId="24" xfId="91" applyFont="1" applyBorder="1">
      <alignment/>
      <protection/>
    </xf>
    <xf numFmtId="10" fontId="155" fillId="0" borderId="16" xfId="91" applyNumberFormat="1" applyFont="1" applyBorder="1">
      <alignment/>
      <protection/>
    </xf>
    <xf numFmtId="0" fontId="124" fillId="0" borderId="91" xfId="91" applyFont="1" applyBorder="1">
      <alignment/>
      <protection/>
    </xf>
    <xf numFmtId="4" fontId="115" fillId="0" borderId="60" xfId="91" applyNumberFormat="1" applyFont="1" applyBorder="1">
      <alignment/>
      <protection/>
    </xf>
    <xf numFmtId="4" fontId="36" fillId="0" borderId="60" xfId="91" applyNumberFormat="1" applyFont="1" applyBorder="1">
      <alignment/>
      <protection/>
    </xf>
    <xf numFmtId="2" fontId="36" fillId="0" borderId="26" xfId="91" applyNumberFormat="1" applyFont="1" applyBorder="1">
      <alignment/>
      <protection/>
    </xf>
    <xf numFmtId="0" fontId="36" fillId="0" borderId="99" xfId="91" applyFont="1" applyBorder="1">
      <alignment/>
      <protection/>
    </xf>
    <xf numFmtId="0" fontId="36" fillId="0" borderId="0" xfId="91" applyFont="1" applyBorder="1">
      <alignment/>
      <protection/>
    </xf>
    <xf numFmtId="4" fontId="36" fillId="0" borderId="26" xfId="91" applyNumberFormat="1" applyFont="1" applyBorder="1">
      <alignment/>
      <protection/>
    </xf>
    <xf numFmtId="2" fontId="36" fillId="0" borderId="99" xfId="91" applyNumberFormat="1" applyFont="1" applyBorder="1">
      <alignment/>
      <protection/>
    </xf>
    <xf numFmtId="4" fontId="36" fillId="0" borderId="0" xfId="91" applyNumberFormat="1" applyFont="1" applyBorder="1">
      <alignment/>
      <protection/>
    </xf>
    <xf numFmtId="10" fontId="155" fillId="0" borderId="0" xfId="91" applyNumberFormat="1" applyFont="1" applyBorder="1">
      <alignment/>
      <protection/>
    </xf>
    <xf numFmtId="2" fontId="6" fillId="4" borderId="14" xfId="144" applyNumberFormat="1" applyFont="1" applyFill="1" applyBorder="1" applyAlignment="1">
      <alignment horizontal="center" wrapText="1"/>
    </xf>
    <xf numFmtId="0" fontId="0" fillId="0" borderId="51" xfId="0" applyBorder="1" applyAlignment="1" applyProtection="1">
      <alignment wrapText="1"/>
      <protection locked="0"/>
    </xf>
    <xf numFmtId="0" fontId="6" fillId="4" borderId="54" xfId="0" applyFont="1" applyFill="1" applyBorder="1" applyAlignment="1">
      <alignment wrapText="1"/>
    </xf>
    <xf numFmtId="2" fontId="6" fillId="4" borderId="17" xfId="144" applyNumberFormat="1" applyFont="1" applyFill="1" applyBorder="1" applyAlignment="1">
      <alignment horizontal="center" wrapText="1"/>
    </xf>
    <xf numFmtId="2" fontId="6" fillId="4" borderId="35" xfId="144" applyNumberFormat="1" applyFont="1" applyFill="1" applyBorder="1" applyAlignment="1">
      <alignment horizontal="center" wrapText="1"/>
    </xf>
    <xf numFmtId="0" fontId="0" fillId="0" borderId="24" xfId="0" applyBorder="1" applyAlignment="1" applyProtection="1">
      <alignment wrapText="1"/>
      <protection locked="0"/>
    </xf>
    <xf numFmtId="0" fontId="6" fillId="4" borderId="91" xfId="0" applyFont="1" applyFill="1" applyBorder="1" applyAlignment="1">
      <alignment wrapText="1"/>
    </xf>
    <xf numFmtId="0" fontId="0" fillId="0" borderId="87" xfId="0" applyBorder="1" applyAlignment="1" applyProtection="1">
      <alignment wrapText="1"/>
      <protection locked="0"/>
    </xf>
    <xf numFmtId="0" fontId="0" fillId="0" borderId="129" xfId="0" applyBorder="1" applyAlignment="1" applyProtection="1">
      <alignment wrapText="1"/>
      <protection locked="0"/>
    </xf>
    <xf numFmtId="0" fontId="0" fillId="0" borderId="86" xfId="0" applyBorder="1" applyAlignment="1" applyProtection="1">
      <alignment horizontal="center" wrapText="1"/>
      <protection locked="0"/>
    </xf>
    <xf numFmtId="2" fontId="0" fillId="0" borderId="87" xfId="0" applyNumberFormat="1" applyBorder="1" applyAlignment="1" applyProtection="1">
      <alignment horizontal="center" wrapText="1"/>
      <protection locked="0"/>
    </xf>
    <xf numFmtId="0" fontId="0" fillId="0" borderId="47" xfId="0" applyBorder="1" applyAlignment="1" applyProtection="1">
      <alignment horizontal="center" wrapText="1"/>
      <protection locked="0"/>
    </xf>
    <xf numFmtId="0" fontId="0" fillId="0" borderId="89" xfId="0" applyBorder="1" applyAlignment="1" applyProtection="1">
      <alignment horizontal="center" wrapText="1"/>
      <protection locked="0"/>
    </xf>
    <xf numFmtId="4" fontId="0" fillId="0" borderId="47" xfId="0" applyNumberFormat="1" applyBorder="1" applyAlignment="1" applyProtection="1">
      <alignment horizontal="center" wrapText="1"/>
      <protection locked="0"/>
    </xf>
    <xf numFmtId="4" fontId="0" fillId="0" borderId="89" xfId="0" applyNumberFormat="1" applyFill="1" applyBorder="1" applyAlignment="1">
      <alignment horizontal="center" wrapText="1"/>
    </xf>
    <xf numFmtId="4" fontId="0" fillId="0" borderId="16" xfId="0" applyNumberFormat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4" fontId="0" fillId="0" borderId="13" xfId="0" applyNumberFormat="1" applyBorder="1" applyAlignment="1" applyProtection="1">
      <alignment horizontal="center" wrapText="1"/>
      <protection locked="0"/>
    </xf>
    <xf numFmtId="4" fontId="0" fillId="0" borderId="19" xfId="0" applyNumberFormat="1" applyFill="1" applyBorder="1" applyAlignment="1">
      <alignment horizontal="center" wrapText="1"/>
    </xf>
    <xf numFmtId="0" fontId="0" fillId="0" borderId="24" xfId="0" applyBorder="1" applyAlignment="1" applyProtection="1">
      <alignment horizontal="center" wrapText="1"/>
      <protection locked="0"/>
    </xf>
    <xf numFmtId="2" fontId="6" fillId="4" borderId="91" xfId="144" applyNumberFormat="1" applyFont="1" applyFill="1" applyBorder="1" applyAlignment="1">
      <alignment horizontal="center" wrapText="1"/>
    </xf>
    <xf numFmtId="0" fontId="18" fillId="4" borderId="21" xfId="91" applyFont="1" applyFill="1" applyBorder="1" applyAlignment="1">
      <alignment horizontal="center" vertical="center" wrapText="1"/>
      <protection/>
    </xf>
    <xf numFmtId="0" fontId="18" fillId="4" borderId="12" xfId="91" applyFont="1" applyFill="1" applyBorder="1" applyAlignment="1">
      <alignment horizontal="center" vertical="top" wrapText="1"/>
      <protection/>
    </xf>
    <xf numFmtId="0" fontId="18" fillId="4" borderId="76" xfId="91" applyFont="1" applyFill="1" applyBorder="1" applyAlignment="1">
      <alignment horizontal="center" vertical="top" wrapText="1"/>
      <protection/>
    </xf>
    <xf numFmtId="0" fontId="18" fillId="22" borderId="117" xfId="91" applyFont="1" applyFill="1" applyBorder="1" applyAlignment="1">
      <alignment horizontal="center" vertical="top" wrapText="1"/>
      <protection/>
    </xf>
    <xf numFmtId="0" fontId="18" fillId="6" borderId="12" xfId="91" applyFont="1" applyFill="1" applyBorder="1" applyAlignment="1">
      <alignment horizontal="center" vertical="top" wrapText="1"/>
      <protection/>
    </xf>
    <xf numFmtId="0" fontId="18" fillId="4" borderId="26" xfId="91" applyFont="1" applyFill="1" applyBorder="1" applyAlignment="1">
      <alignment horizontal="center" vertical="center" wrapText="1"/>
      <protection/>
    </xf>
    <xf numFmtId="0" fontId="18" fillId="4" borderId="86" xfId="91" applyFont="1" applyFill="1" applyBorder="1" applyAlignment="1">
      <alignment horizontal="left" vertical="center" wrapText="1"/>
      <protection/>
    </xf>
    <xf numFmtId="4" fontId="18" fillId="24" borderId="129" xfId="91" applyNumberFormat="1" applyFont="1" applyFill="1" applyBorder="1" applyAlignment="1" applyProtection="1">
      <alignment horizontal="center" vertical="center"/>
      <protection locked="0"/>
    </xf>
    <xf numFmtId="4" fontId="18" fillId="24" borderId="26" xfId="91" applyNumberFormat="1" applyFont="1" applyFill="1" applyBorder="1" applyAlignment="1" applyProtection="1">
      <alignment horizontal="center" vertical="center"/>
      <protection locked="0"/>
    </xf>
    <xf numFmtId="4" fontId="18" fillId="24" borderId="87" xfId="91" applyNumberFormat="1" applyFont="1" applyFill="1" applyBorder="1" applyAlignment="1" applyProtection="1">
      <alignment horizontal="center" vertical="center"/>
      <protection locked="0"/>
    </xf>
    <xf numFmtId="0" fontId="8" fillId="4" borderId="26" xfId="91" applyFont="1" applyFill="1" applyBorder="1" applyAlignment="1">
      <alignment horizontal="center" vertical="center" wrapText="1"/>
      <protection/>
    </xf>
    <xf numFmtId="0" fontId="8" fillId="4" borderId="24" xfId="91" applyFont="1" applyFill="1" applyBorder="1" applyAlignment="1">
      <alignment horizontal="left" vertical="center" wrapText="1"/>
      <protection/>
    </xf>
    <xf numFmtId="4" fontId="8" fillId="24" borderId="51" xfId="91" applyNumberFormat="1" applyFont="1" applyFill="1" applyBorder="1" applyAlignment="1" applyProtection="1">
      <alignment horizontal="center" vertical="center" wrapText="1"/>
      <protection locked="0"/>
    </xf>
    <xf numFmtId="4" fontId="8" fillId="24" borderId="23" xfId="91" applyNumberFormat="1" applyFont="1" applyFill="1" applyBorder="1" applyAlignment="1" applyProtection="1">
      <alignment horizontal="center" vertical="center" wrapText="1"/>
      <protection locked="0"/>
    </xf>
    <xf numFmtId="4" fontId="8" fillId="24" borderId="16" xfId="91" applyNumberFormat="1" applyFont="1" applyFill="1" applyBorder="1" applyAlignment="1" applyProtection="1">
      <alignment horizontal="center" vertical="center" wrapText="1"/>
      <protection/>
    </xf>
    <xf numFmtId="4" fontId="130" fillId="24" borderId="51" xfId="91" applyNumberFormat="1" applyFont="1" applyFill="1" applyBorder="1" applyAlignment="1" applyProtection="1">
      <alignment horizontal="center" vertical="center"/>
      <protection locked="0"/>
    </xf>
    <xf numFmtId="4" fontId="130" fillId="24" borderId="23" xfId="91" applyNumberFormat="1" applyFont="1" applyFill="1" applyBorder="1" applyAlignment="1" applyProtection="1">
      <alignment horizontal="center" vertical="center"/>
      <protection locked="0"/>
    </xf>
    <xf numFmtId="4" fontId="130" fillId="24" borderId="16" xfId="91" applyNumberFormat="1" applyFont="1" applyFill="1" applyBorder="1" applyAlignment="1" applyProtection="1">
      <alignment horizontal="center" vertical="center"/>
      <protection locked="0"/>
    </xf>
    <xf numFmtId="0" fontId="130" fillId="4" borderId="26" xfId="91" applyFont="1" applyFill="1" applyBorder="1" applyAlignment="1">
      <alignment horizontal="center" vertical="center" wrapText="1"/>
      <protection/>
    </xf>
    <xf numFmtId="0" fontId="130" fillId="4" borderId="24" xfId="91" applyFont="1" applyFill="1" applyBorder="1" applyAlignment="1">
      <alignment horizontal="left" vertical="center" wrapText="1"/>
      <protection/>
    </xf>
    <xf numFmtId="4" fontId="130" fillId="24" borderId="16" xfId="91" applyNumberFormat="1" applyFont="1" applyFill="1" applyBorder="1" applyAlignment="1" applyProtection="1">
      <alignment horizontal="center" vertical="center"/>
      <protection/>
    </xf>
    <xf numFmtId="4" fontId="8" fillId="24" borderId="51" xfId="91" applyNumberFormat="1" applyFont="1" applyFill="1" applyBorder="1" applyAlignment="1" applyProtection="1">
      <alignment horizontal="center" vertical="center"/>
      <protection locked="0"/>
    </xf>
    <xf numFmtId="4" fontId="8" fillId="24" borderId="23" xfId="91" applyNumberFormat="1" applyFont="1" applyFill="1" applyBorder="1" applyAlignment="1" applyProtection="1">
      <alignment horizontal="center" vertical="center"/>
      <protection locked="0"/>
    </xf>
    <xf numFmtId="4" fontId="8" fillId="24" borderId="16" xfId="91" applyNumberFormat="1" applyFont="1" applyFill="1" applyBorder="1" applyAlignment="1" applyProtection="1">
      <alignment horizontal="center" vertical="center"/>
      <protection/>
    </xf>
    <xf numFmtId="4" fontId="8" fillId="24" borderId="16" xfId="91" applyNumberFormat="1" applyFont="1" applyFill="1" applyBorder="1" applyAlignment="1" applyProtection="1">
      <alignment horizontal="center" vertical="center"/>
      <protection locked="0"/>
    </xf>
    <xf numFmtId="0" fontId="130" fillId="4" borderId="94" xfId="91" applyFont="1" applyFill="1" applyBorder="1" applyAlignment="1">
      <alignment horizontal="center" vertical="center" wrapText="1"/>
      <protection/>
    </xf>
    <xf numFmtId="0" fontId="130" fillId="4" borderId="91" xfId="91" applyFont="1" applyFill="1" applyBorder="1" applyAlignment="1">
      <alignment horizontal="left" vertical="center" wrapText="1"/>
      <protection/>
    </xf>
    <xf numFmtId="4" fontId="130" fillId="24" borderId="54" xfId="91" applyNumberFormat="1" applyFont="1" applyFill="1" applyBorder="1" applyAlignment="1" applyProtection="1">
      <alignment horizontal="center" vertical="center"/>
      <protection/>
    </xf>
    <xf numFmtId="4" fontId="130" fillId="24" borderId="25" xfId="91" applyNumberFormat="1" applyFont="1" applyFill="1" applyBorder="1" applyAlignment="1" applyProtection="1">
      <alignment horizontal="center" vertical="center"/>
      <protection/>
    </xf>
    <xf numFmtId="4" fontId="130" fillId="24" borderId="17" xfId="91" applyNumberFormat="1" applyFont="1" applyFill="1" applyBorder="1" applyAlignment="1" applyProtection="1">
      <alignment horizontal="center" vertical="center"/>
      <protection/>
    </xf>
    <xf numFmtId="0" fontId="130" fillId="0" borderId="0" xfId="91" applyFont="1" applyFill="1" applyBorder="1" applyAlignment="1">
      <alignment horizontal="center" vertical="center" wrapText="1"/>
      <protection/>
    </xf>
    <xf numFmtId="0" fontId="130" fillId="0" borderId="0" xfId="91" applyFont="1" applyFill="1" applyBorder="1" applyAlignment="1">
      <alignment horizontal="left" vertical="center" wrapText="1"/>
      <protection/>
    </xf>
    <xf numFmtId="4" fontId="130" fillId="0" borderId="0" xfId="91" applyNumberFormat="1" applyFont="1" applyFill="1" applyBorder="1" applyAlignment="1" applyProtection="1">
      <alignment horizontal="center" vertical="center"/>
      <protection/>
    </xf>
    <xf numFmtId="0" fontId="130" fillId="0" borderId="29" xfId="91" applyFont="1" applyFill="1" applyBorder="1" applyAlignment="1">
      <alignment horizontal="center" vertical="center" wrapText="1"/>
      <protection/>
    </xf>
    <xf numFmtId="0" fontId="130" fillId="0" borderId="16" xfId="91" applyFont="1" applyFill="1" applyBorder="1" applyAlignment="1">
      <alignment horizontal="center" vertical="center" wrapText="1"/>
      <protection/>
    </xf>
    <xf numFmtId="0" fontId="130" fillId="0" borderId="17" xfId="91" applyFont="1" applyFill="1" applyBorder="1" applyAlignment="1">
      <alignment horizontal="center" vertical="center" wrapText="1"/>
      <protection/>
    </xf>
    <xf numFmtId="0" fontId="8" fillId="33" borderId="32" xfId="91" applyFont="1" applyFill="1" applyBorder="1" applyAlignment="1">
      <alignment horizontal="center" wrapText="1"/>
      <protection/>
    </xf>
    <xf numFmtId="0" fontId="8" fillId="33" borderId="34" xfId="91" applyFont="1" applyFill="1" applyBorder="1" applyAlignment="1">
      <alignment horizontal="center"/>
      <protection/>
    </xf>
    <xf numFmtId="0" fontId="8" fillId="33" borderId="34" xfId="91" applyFont="1" applyFill="1" applyBorder="1" applyAlignment="1">
      <alignment horizontal="center" wrapText="1"/>
      <protection/>
    </xf>
    <xf numFmtId="0" fontId="8" fillId="33" borderId="33" xfId="91" applyFont="1" applyFill="1" applyBorder="1" applyAlignment="1">
      <alignment horizontal="center"/>
      <protection/>
    </xf>
    <xf numFmtId="0" fontId="8" fillId="0" borderId="18" xfId="91" applyFont="1" applyBorder="1" applyAlignment="1">
      <alignment horizontal="center"/>
      <protection/>
    </xf>
    <xf numFmtId="2" fontId="8" fillId="0" borderId="30" xfId="91" applyNumberFormat="1" applyFont="1" applyBorder="1" applyAlignment="1">
      <alignment horizontal="center"/>
      <protection/>
    </xf>
    <xf numFmtId="0" fontId="8" fillId="0" borderId="13" xfId="91" applyFont="1" applyBorder="1" applyAlignment="1">
      <alignment horizontal="center"/>
      <protection/>
    </xf>
    <xf numFmtId="2" fontId="8" fillId="0" borderId="19" xfId="91" applyNumberFormat="1" applyFont="1" applyBorder="1" applyAlignment="1">
      <alignment horizontal="center"/>
      <protection/>
    </xf>
    <xf numFmtId="0" fontId="18" fillId="0" borderId="14" xfId="91" applyFont="1" applyBorder="1" applyAlignment="1">
      <alignment horizontal="center"/>
      <protection/>
    </xf>
    <xf numFmtId="2" fontId="18" fillId="0" borderId="14" xfId="91" applyNumberFormat="1" applyFont="1" applyBorder="1" applyAlignment="1">
      <alignment horizontal="center"/>
      <protection/>
    </xf>
    <xf numFmtId="2" fontId="18" fillId="0" borderId="35" xfId="91" applyNumberFormat="1" applyFont="1" applyBorder="1" applyAlignment="1">
      <alignment horizontal="center"/>
      <protection/>
    </xf>
    <xf numFmtId="0" fontId="8" fillId="0" borderId="0" xfId="91" applyFont="1">
      <alignment/>
      <protection/>
    </xf>
    <xf numFmtId="0" fontId="156" fillId="34" borderId="19" xfId="91" applyFont="1" applyFill="1" applyBorder="1" applyAlignment="1" applyProtection="1">
      <alignment vertical="top"/>
      <protection locked="0"/>
    </xf>
    <xf numFmtId="0" fontId="18" fillId="4" borderId="17" xfId="91" applyFont="1" applyFill="1" applyBorder="1" applyAlignment="1">
      <alignment horizontal="center" vertical="top" wrapText="1"/>
      <protection/>
    </xf>
    <xf numFmtId="0" fontId="18" fillId="4" borderId="22" xfId="91" applyFont="1" applyFill="1" applyBorder="1" applyAlignment="1">
      <alignment horizontal="center" vertical="center" wrapText="1"/>
      <protection/>
    </xf>
    <xf numFmtId="0" fontId="18" fillId="4" borderId="27" xfId="91" applyFont="1" applyFill="1" applyBorder="1" applyAlignment="1">
      <alignment horizontal="left" vertical="center" wrapText="1"/>
      <protection/>
    </xf>
    <xf numFmtId="0" fontId="18" fillId="4" borderId="27" xfId="91" applyFont="1" applyFill="1" applyBorder="1" applyAlignment="1">
      <alignment horizontal="center" vertical="center" wrapText="1"/>
      <protection/>
    </xf>
    <xf numFmtId="4" fontId="18" fillId="24" borderId="62" xfId="91" applyNumberFormat="1" applyFont="1" applyFill="1" applyBorder="1" applyAlignment="1" applyProtection="1">
      <alignment horizontal="center" vertical="center"/>
      <protection locked="0"/>
    </xf>
    <xf numFmtId="4" fontId="18" fillId="24" borderId="13" xfId="91" applyNumberFormat="1" applyFont="1" applyFill="1" applyBorder="1" applyAlignment="1" applyProtection="1">
      <alignment horizontal="center" vertical="center"/>
      <protection locked="0"/>
    </xf>
    <xf numFmtId="4" fontId="18" fillId="24" borderId="19" xfId="91" applyNumberFormat="1" applyFont="1" applyFill="1" applyBorder="1" applyAlignment="1" applyProtection="1">
      <alignment horizontal="center" vertical="center"/>
      <protection locked="0"/>
    </xf>
    <xf numFmtId="4" fontId="18" fillId="24" borderId="31" xfId="91" applyNumberFormat="1" applyFont="1" applyFill="1" applyBorder="1" applyAlignment="1" applyProtection="1">
      <alignment horizontal="center" vertical="center"/>
      <protection locked="0"/>
    </xf>
    <xf numFmtId="4" fontId="18" fillId="24" borderId="47" xfId="91" applyNumberFormat="1" applyFont="1" applyFill="1" applyBorder="1" applyAlignment="1" applyProtection="1">
      <alignment horizontal="center" vertical="center"/>
      <protection locked="0"/>
    </xf>
    <xf numFmtId="4" fontId="18" fillId="24" borderId="89" xfId="91" applyNumberFormat="1" applyFont="1" applyFill="1" applyBorder="1" applyAlignment="1" applyProtection="1">
      <alignment horizontal="center" vertical="center"/>
      <protection locked="0"/>
    </xf>
    <xf numFmtId="0" fontId="130" fillId="4" borderId="24" xfId="91" applyFont="1" applyFill="1" applyBorder="1" applyAlignment="1">
      <alignment horizontal="center" vertical="center" wrapText="1"/>
      <protection/>
    </xf>
    <xf numFmtId="4" fontId="71" fillId="24" borderId="62" xfId="91" applyNumberFormat="1" applyFont="1" applyFill="1" applyBorder="1" applyAlignment="1" applyProtection="1">
      <alignment horizontal="center" vertical="center"/>
      <protection locked="0"/>
    </xf>
    <xf numFmtId="4" fontId="71" fillId="24" borderId="129" xfId="91" applyNumberFormat="1" applyFont="1" applyFill="1" applyBorder="1" applyAlignment="1" applyProtection="1">
      <alignment horizontal="center" vertical="center"/>
      <protection locked="0"/>
    </xf>
    <xf numFmtId="4" fontId="71" fillId="24" borderId="16" xfId="91" applyNumberFormat="1" applyFont="1" applyFill="1" applyBorder="1" applyAlignment="1" applyProtection="1">
      <alignment horizontal="center" vertical="center"/>
      <protection locked="0"/>
    </xf>
    <xf numFmtId="4" fontId="71" fillId="24" borderId="13" xfId="91" applyNumberFormat="1" applyFont="1" applyFill="1" applyBorder="1" applyAlignment="1" applyProtection="1">
      <alignment horizontal="center" vertical="center"/>
      <protection locked="0"/>
    </xf>
    <xf numFmtId="4" fontId="71" fillId="24" borderId="19" xfId="91" applyNumberFormat="1" applyFont="1" applyFill="1" applyBorder="1" applyAlignment="1" applyProtection="1">
      <alignment horizontal="center" vertical="center"/>
      <protection locked="0"/>
    </xf>
    <xf numFmtId="4" fontId="71" fillId="24" borderId="88" xfId="91" applyNumberFormat="1" applyFont="1" applyFill="1" applyBorder="1" applyAlignment="1" applyProtection="1">
      <alignment horizontal="center" vertical="center"/>
      <protection locked="0"/>
    </xf>
    <xf numFmtId="0" fontId="8" fillId="4" borderId="24" xfId="91" applyFont="1" applyFill="1" applyBorder="1" applyAlignment="1">
      <alignment horizontal="center" vertical="center" wrapText="1"/>
      <protection/>
    </xf>
    <xf numFmtId="4" fontId="8" fillId="24" borderId="52" xfId="91" applyNumberFormat="1" applyFont="1" applyFill="1" applyBorder="1" applyAlignment="1" applyProtection="1">
      <alignment horizontal="center" vertical="center" wrapText="1"/>
      <protection/>
    </xf>
    <xf numFmtId="4" fontId="8" fillId="24" borderId="51" xfId="91" applyNumberFormat="1" applyFont="1" applyFill="1" applyBorder="1" applyAlignment="1" applyProtection="1">
      <alignment horizontal="center" vertical="center" wrapText="1"/>
      <protection/>
    </xf>
    <xf numFmtId="4" fontId="8" fillId="24" borderId="13" xfId="91" applyNumberFormat="1" applyFont="1" applyFill="1" applyBorder="1" applyAlignment="1" applyProtection="1">
      <alignment horizontal="center" vertical="center" wrapText="1"/>
      <protection/>
    </xf>
    <xf numFmtId="4" fontId="8" fillId="24" borderId="19" xfId="91" applyNumberFormat="1" applyFont="1" applyFill="1" applyBorder="1" applyAlignment="1" applyProtection="1">
      <alignment horizontal="center" vertical="center" wrapText="1"/>
      <protection/>
    </xf>
    <xf numFmtId="4" fontId="8" fillId="24" borderId="74" xfId="91" applyNumberFormat="1" applyFont="1" applyFill="1" applyBorder="1" applyAlignment="1" applyProtection="1">
      <alignment horizontal="center" vertical="center" wrapText="1"/>
      <protection/>
    </xf>
    <xf numFmtId="4" fontId="8" fillId="24" borderId="13" xfId="91" applyNumberFormat="1" applyFont="1" applyFill="1" applyBorder="1" applyAlignment="1" applyProtection="1">
      <alignment horizontal="center" vertical="center"/>
      <protection locked="0"/>
    </xf>
    <xf numFmtId="4" fontId="8" fillId="24" borderId="19" xfId="91" applyNumberFormat="1" applyFont="1" applyFill="1" applyBorder="1" applyAlignment="1" applyProtection="1">
      <alignment horizontal="center" vertical="center"/>
      <protection locked="0"/>
    </xf>
    <xf numFmtId="4" fontId="130" fillId="24" borderId="52" xfId="91" applyNumberFormat="1" applyFont="1" applyFill="1" applyBorder="1" applyAlignment="1" applyProtection="1">
      <alignment horizontal="center" vertical="center"/>
      <protection locked="0"/>
    </xf>
    <xf numFmtId="4" fontId="130" fillId="24" borderId="13" xfId="91" applyNumberFormat="1" applyFont="1" applyFill="1" applyBorder="1" applyAlignment="1" applyProtection="1">
      <alignment horizontal="center" vertical="center"/>
      <protection locked="0"/>
    </xf>
    <xf numFmtId="4" fontId="130" fillId="24" borderId="19" xfId="91" applyNumberFormat="1" applyFont="1" applyFill="1" applyBorder="1" applyAlignment="1" applyProtection="1">
      <alignment horizontal="center" vertical="center"/>
      <protection locked="0"/>
    </xf>
    <xf numFmtId="4" fontId="130" fillId="24" borderId="74" xfId="91" applyNumberFormat="1" applyFont="1" applyFill="1" applyBorder="1" applyAlignment="1" applyProtection="1">
      <alignment horizontal="center" vertical="center"/>
      <protection locked="0"/>
    </xf>
    <xf numFmtId="0" fontId="71" fillId="4" borderId="60" xfId="91" applyFont="1" applyFill="1" applyBorder="1" applyAlignment="1">
      <alignment horizontal="center" vertical="center" wrapText="1"/>
      <protection/>
    </xf>
    <xf numFmtId="0" fontId="71" fillId="4" borderId="104" xfId="91" applyFont="1" applyFill="1" applyBorder="1" applyAlignment="1">
      <alignment horizontal="left" vertical="center" wrapText="1"/>
      <protection/>
    </xf>
    <xf numFmtId="0" fontId="71" fillId="4" borderId="104" xfId="91" applyFont="1" applyFill="1" applyBorder="1" applyAlignment="1">
      <alignment horizontal="center" vertical="center" wrapText="1"/>
      <protection/>
    </xf>
    <xf numFmtId="4" fontId="71" fillId="24" borderId="128" xfId="91" applyNumberFormat="1" applyFont="1" applyFill="1" applyBorder="1" applyAlignment="1" applyProtection="1">
      <alignment horizontal="center" vertical="center"/>
      <protection/>
    </xf>
    <xf numFmtId="4" fontId="71" fillId="24" borderId="122" xfId="91" applyNumberFormat="1" applyFont="1" applyFill="1" applyBorder="1" applyAlignment="1" applyProtection="1">
      <alignment horizontal="center" vertical="center"/>
      <protection/>
    </xf>
    <xf numFmtId="4" fontId="71" fillId="24" borderId="120" xfId="91" applyNumberFormat="1" applyFont="1" applyFill="1" applyBorder="1" applyAlignment="1" applyProtection="1">
      <alignment horizontal="center" vertical="center"/>
      <protection/>
    </xf>
    <xf numFmtId="4" fontId="71" fillId="24" borderId="46" xfId="91" applyNumberFormat="1" applyFont="1" applyFill="1" applyBorder="1" applyAlignment="1" applyProtection="1">
      <alignment horizontal="center" vertical="center"/>
      <protection/>
    </xf>
    <xf numFmtId="4" fontId="71" fillId="24" borderId="105" xfId="91" applyNumberFormat="1" applyFont="1" applyFill="1" applyBorder="1" applyAlignment="1" applyProtection="1">
      <alignment horizontal="center" vertical="center"/>
      <protection/>
    </xf>
    <xf numFmtId="4" fontId="71" fillId="24" borderId="100" xfId="91" applyNumberFormat="1" applyFont="1" applyFill="1" applyBorder="1" applyAlignment="1" applyProtection="1">
      <alignment horizontal="center" vertical="center"/>
      <protection/>
    </xf>
    <xf numFmtId="4" fontId="71" fillId="24" borderId="46" xfId="91" applyNumberFormat="1" applyFont="1" applyFill="1" applyBorder="1" applyAlignment="1" applyProtection="1">
      <alignment horizontal="center" vertical="center"/>
      <protection locked="0"/>
    </xf>
    <xf numFmtId="4" fontId="71" fillId="24" borderId="105" xfId="91" applyNumberFormat="1" applyFont="1" applyFill="1" applyBorder="1" applyAlignment="1" applyProtection="1">
      <alignment horizontal="center" vertical="center"/>
      <protection locked="0"/>
    </xf>
    <xf numFmtId="4" fontId="18" fillId="24" borderId="46" xfId="91" applyNumberFormat="1" applyFont="1" applyFill="1" applyBorder="1" applyAlignment="1" applyProtection="1">
      <alignment horizontal="center" vertical="center"/>
      <protection locked="0"/>
    </xf>
    <xf numFmtId="4" fontId="18" fillId="24" borderId="105" xfId="91" applyNumberFormat="1" applyFont="1" applyFill="1" applyBorder="1" applyAlignment="1" applyProtection="1">
      <alignment horizontal="center" vertical="center"/>
      <protection locked="0"/>
    </xf>
    <xf numFmtId="0" fontId="71" fillId="4" borderId="12" xfId="91" applyFont="1" applyFill="1" applyBorder="1" applyAlignment="1">
      <alignment horizontal="center" vertical="center" wrapText="1"/>
      <protection/>
    </xf>
    <xf numFmtId="0" fontId="71" fillId="4" borderId="11" xfId="91" applyFont="1" applyFill="1" applyBorder="1" applyAlignment="1">
      <alignment horizontal="left" vertical="center" wrapText="1"/>
      <protection/>
    </xf>
    <xf numFmtId="4" fontId="71" fillId="24" borderId="117" xfId="91" applyNumberFormat="1" applyFont="1" applyFill="1" applyBorder="1" applyAlignment="1" applyProtection="1">
      <alignment horizontal="center" vertical="center"/>
      <protection/>
    </xf>
    <xf numFmtId="4" fontId="71" fillId="24" borderId="76" xfId="91" applyNumberFormat="1" applyFont="1" applyFill="1" applyBorder="1" applyAlignment="1" applyProtection="1">
      <alignment horizontal="center" vertical="center"/>
      <protection/>
    </xf>
    <xf numFmtId="4" fontId="71" fillId="24" borderId="32" xfId="91" applyNumberFormat="1" applyFont="1" applyFill="1" applyBorder="1" applyAlignment="1" applyProtection="1">
      <alignment horizontal="center" vertical="center"/>
      <protection/>
    </xf>
    <xf numFmtId="4" fontId="71" fillId="24" borderId="34" xfId="91" applyNumberFormat="1" applyFont="1" applyFill="1" applyBorder="1" applyAlignment="1" applyProtection="1">
      <alignment horizontal="center" vertical="center"/>
      <protection/>
    </xf>
    <xf numFmtId="4" fontId="71" fillId="24" borderId="33" xfId="91" applyNumberFormat="1" applyFont="1" applyFill="1" applyBorder="1" applyAlignment="1" applyProtection="1">
      <alignment horizontal="center" vertical="center"/>
      <protection/>
    </xf>
    <xf numFmtId="4" fontId="71" fillId="24" borderId="75" xfId="91" applyNumberFormat="1" applyFont="1" applyFill="1" applyBorder="1" applyAlignment="1" applyProtection="1">
      <alignment horizontal="center" vertical="center"/>
      <protection/>
    </xf>
    <xf numFmtId="4" fontId="71" fillId="24" borderId="34" xfId="91" applyNumberFormat="1" applyFont="1" applyFill="1" applyBorder="1" applyAlignment="1" applyProtection="1">
      <alignment horizontal="center" vertical="center"/>
      <protection locked="0"/>
    </xf>
    <xf numFmtId="4" fontId="71" fillId="24" borderId="33" xfId="91" applyNumberFormat="1" applyFont="1" applyFill="1" applyBorder="1" applyAlignment="1" applyProtection="1">
      <alignment horizontal="center" vertical="center"/>
      <protection locked="0"/>
    </xf>
    <xf numFmtId="4" fontId="18" fillId="24" borderId="34" xfId="91" applyNumberFormat="1" applyFont="1" applyFill="1" applyBorder="1" applyAlignment="1" applyProtection="1">
      <alignment horizontal="center" vertical="center"/>
      <protection locked="0"/>
    </xf>
    <xf numFmtId="4" fontId="18" fillId="24" borderId="33" xfId="91" applyNumberFormat="1" applyFont="1" applyFill="1" applyBorder="1" applyAlignment="1" applyProtection="1">
      <alignment horizontal="center" vertical="center"/>
      <protection locked="0"/>
    </xf>
    <xf numFmtId="0" fontId="71" fillId="0" borderId="0" xfId="91" applyFont="1" applyAlignment="1">
      <alignment wrapText="1"/>
      <protection/>
    </xf>
    <xf numFmtId="0" fontId="131" fillId="0" borderId="0" xfId="91" applyFont="1" applyBorder="1" applyAlignment="1" applyProtection="1">
      <alignment horizontal="justify" vertical="top" wrapText="1"/>
      <protection locked="0"/>
    </xf>
    <xf numFmtId="0" fontId="36" fillId="0" borderId="88" xfId="91" applyFont="1" applyBorder="1">
      <alignment/>
      <protection/>
    </xf>
    <xf numFmtId="0" fontId="18" fillId="0" borderId="0" xfId="91" applyFont="1" applyAlignment="1">
      <alignment horizontal="center"/>
      <protection/>
    </xf>
    <xf numFmtId="0" fontId="18" fillId="0" borderId="0" xfId="91" applyFont="1" applyBorder="1" applyAlignment="1">
      <alignment horizontal="left" wrapText="1"/>
      <protection/>
    </xf>
    <xf numFmtId="174" fontId="156" fillId="34" borderId="15" xfId="91" applyNumberFormat="1" applyFont="1" applyFill="1" applyBorder="1" applyAlignment="1" applyProtection="1">
      <alignment vertical="top" wrapText="1"/>
      <protection locked="0"/>
    </xf>
    <xf numFmtId="0" fontId="18" fillId="4" borderId="61" xfId="91" applyFont="1" applyFill="1" applyBorder="1" applyAlignment="1">
      <alignment horizontal="center" vertical="top" wrapText="1"/>
      <protection/>
    </xf>
    <xf numFmtId="0" fontId="18" fillId="4" borderId="35" xfId="91" applyFont="1" applyFill="1" applyBorder="1" applyAlignment="1">
      <alignment horizontal="center" vertical="top" wrapText="1"/>
      <protection/>
    </xf>
    <xf numFmtId="0" fontId="18" fillId="4" borderId="14" xfId="91" applyFont="1" applyFill="1" applyBorder="1" applyAlignment="1">
      <alignment horizontal="center" vertical="top" wrapText="1"/>
      <protection/>
    </xf>
    <xf numFmtId="0" fontId="18" fillId="22" borderId="17" xfId="91" applyFont="1" applyFill="1" applyBorder="1" applyAlignment="1">
      <alignment horizontal="center" vertical="top" wrapText="1"/>
      <protection/>
    </xf>
    <xf numFmtId="0" fontId="18" fillId="22" borderId="14" xfId="91" applyFont="1" applyFill="1" applyBorder="1" applyAlignment="1">
      <alignment horizontal="center" vertical="top" wrapText="1"/>
      <protection/>
    </xf>
    <xf numFmtId="0" fontId="18" fillId="22" borderId="35" xfId="91" applyFont="1" applyFill="1" applyBorder="1" applyAlignment="1">
      <alignment horizontal="center" vertical="top" wrapText="1"/>
      <protection/>
    </xf>
    <xf numFmtId="0" fontId="8" fillId="4" borderId="26" xfId="91" applyFont="1" applyFill="1" applyBorder="1" applyAlignment="1">
      <alignment horizontal="center" vertical="center"/>
      <protection/>
    </xf>
    <xf numFmtId="0" fontId="18" fillId="4" borderId="86" xfId="91" applyFont="1" applyFill="1" applyBorder="1" applyAlignment="1">
      <alignment wrapText="1"/>
      <protection/>
    </xf>
    <xf numFmtId="4" fontId="18" fillId="0" borderId="87" xfId="91" applyNumberFormat="1" applyFont="1" applyBorder="1" applyAlignment="1" applyProtection="1">
      <alignment horizontal="center" vertical="center"/>
      <protection locked="0"/>
    </xf>
    <xf numFmtId="4" fontId="18" fillId="0" borderId="89" xfId="91" applyNumberFormat="1" applyFont="1" applyBorder="1" applyAlignment="1" applyProtection="1">
      <alignment horizontal="center" vertical="center"/>
      <protection locked="0"/>
    </xf>
    <xf numFmtId="4" fontId="18" fillId="0" borderId="47" xfId="91" applyNumberFormat="1" applyFont="1" applyBorder="1" applyAlignment="1" applyProtection="1">
      <alignment horizontal="center" vertical="center"/>
      <protection locked="0"/>
    </xf>
    <xf numFmtId="4" fontId="18" fillId="22" borderId="87" xfId="91" applyNumberFormat="1" applyFont="1" applyFill="1" applyBorder="1" applyAlignment="1" applyProtection="1">
      <alignment horizontal="center" vertical="center"/>
      <protection locked="0"/>
    </xf>
    <xf numFmtId="4" fontId="18" fillId="0" borderId="129" xfId="91" applyNumberFormat="1" applyFont="1" applyBorder="1" applyAlignment="1" applyProtection="1">
      <alignment horizontal="center" vertical="center"/>
      <protection locked="0"/>
    </xf>
    <xf numFmtId="2" fontId="18" fillId="0" borderId="87" xfId="91" applyNumberFormat="1" applyFont="1" applyBorder="1" applyAlignment="1">
      <alignment horizontal="center" wrapText="1"/>
      <protection/>
    </xf>
    <xf numFmtId="2" fontId="18" fillId="0" borderId="47" xfId="91" applyNumberFormat="1" applyFont="1" applyBorder="1" applyAlignment="1">
      <alignment horizontal="center" wrapText="1"/>
      <protection/>
    </xf>
    <xf numFmtId="2" fontId="18" fillId="0" borderId="89" xfId="91" applyNumberFormat="1" applyFont="1" applyBorder="1" applyAlignment="1">
      <alignment horizontal="center" wrapText="1"/>
      <protection/>
    </xf>
    <xf numFmtId="0" fontId="8" fillId="4" borderId="23" xfId="91" applyFont="1" applyFill="1" applyBorder="1" applyAlignment="1">
      <alignment horizontal="center"/>
      <protection/>
    </xf>
    <xf numFmtId="0" fontId="8" fillId="4" borderId="24" xfId="91" applyFont="1" applyFill="1" applyBorder="1" applyAlignment="1">
      <alignment wrapText="1"/>
      <protection/>
    </xf>
    <xf numFmtId="0" fontId="8" fillId="4" borderId="23" xfId="91" applyFont="1" applyFill="1" applyBorder="1" applyAlignment="1">
      <alignment horizontal="center" wrapText="1"/>
      <protection/>
    </xf>
    <xf numFmtId="4" fontId="8" fillId="0" borderId="16" xfId="91" applyNumberFormat="1" applyFont="1" applyBorder="1" applyAlignment="1" applyProtection="1">
      <alignment horizontal="center" vertical="center"/>
      <protection locked="0"/>
    </xf>
    <xf numFmtId="4" fontId="8" fillId="0" borderId="19" xfId="91" applyNumberFormat="1" applyFont="1" applyBorder="1" applyAlignment="1" applyProtection="1">
      <alignment horizontal="center" vertical="center"/>
      <protection locked="0"/>
    </xf>
    <xf numFmtId="4" fontId="8" fillId="0" borderId="13" xfId="91" applyNumberFormat="1" applyFont="1" applyBorder="1" applyAlignment="1" applyProtection="1">
      <alignment horizontal="center" vertical="center"/>
      <protection locked="0"/>
    </xf>
    <xf numFmtId="4" fontId="8" fillId="22" borderId="16" xfId="91" applyNumberFormat="1" applyFont="1" applyFill="1" applyBorder="1" applyAlignment="1">
      <alignment horizontal="center" vertical="center"/>
      <protection/>
    </xf>
    <xf numFmtId="4" fontId="8" fillId="0" borderId="51" xfId="91" applyNumberFormat="1" applyFont="1" applyBorder="1" applyAlignment="1" applyProtection="1">
      <alignment horizontal="center" vertical="center"/>
      <protection locked="0"/>
    </xf>
    <xf numFmtId="2" fontId="8" fillId="0" borderId="16" xfId="91" applyNumberFormat="1" applyFont="1" applyBorder="1" applyAlignment="1">
      <alignment horizontal="center" wrapText="1"/>
      <protection/>
    </xf>
    <xf numFmtId="2" fontId="8" fillId="0" borderId="13" xfId="91" applyNumberFormat="1" applyFont="1" applyBorder="1" applyAlignment="1">
      <alignment horizontal="center" wrapText="1"/>
      <protection/>
    </xf>
    <xf numFmtId="2" fontId="8" fillId="0" borderId="19" xfId="91" applyNumberFormat="1" applyFont="1" applyBorder="1" applyAlignment="1">
      <alignment horizontal="center" wrapText="1"/>
      <protection/>
    </xf>
    <xf numFmtId="4" fontId="8" fillId="0" borderId="13" xfId="91" applyNumberFormat="1" applyFont="1" applyBorder="1" applyAlignment="1">
      <alignment horizontal="center" vertical="center"/>
      <protection/>
    </xf>
    <xf numFmtId="4" fontId="8" fillId="0" borderId="19" xfId="91" applyNumberFormat="1" applyFont="1" applyBorder="1" applyAlignment="1">
      <alignment horizontal="center" vertical="center"/>
      <protection/>
    </xf>
    <xf numFmtId="4" fontId="8" fillId="0" borderId="16" xfId="91" applyNumberFormat="1" applyFont="1" applyBorder="1" applyAlignment="1">
      <alignment horizontal="center" vertical="center"/>
      <protection/>
    </xf>
    <xf numFmtId="4" fontId="8" fillId="0" borderId="51" xfId="91" applyNumberFormat="1" applyFont="1" applyBorder="1" applyAlignment="1">
      <alignment horizontal="center" vertical="center"/>
      <protection/>
    </xf>
    <xf numFmtId="0" fontId="18" fillId="4" borderId="23" xfId="91" applyFont="1" applyFill="1" applyBorder="1" applyAlignment="1">
      <alignment horizontal="center"/>
      <protection/>
    </xf>
    <xf numFmtId="0" fontId="18" fillId="4" borderId="24" xfId="91" applyFont="1" applyFill="1" applyBorder="1" applyAlignment="1">
      <alignment wrapText="1"/>
      <protection/>
    </xf>
    <xf numFmtId="0" fontId="18" fillId="4" borderId="23" xfId="91" applyFont="1" applyFill="1" applyBorder="1" applyAlignment="1">
      <alignment horizontal="center" vertical="center" wrapText="1"/>
      <protection/>
    </xf>
    <xf numFmtId="4" fontId="18" fillId="0" borderId="16" xfId="91" applyNumberFormat="1" applyFont="1" applyBorder="1" applyAlignment="1">
      <alignment horizontal="center" vertical="center"/>
      <protection/>
    </xf>
    <xf numFmtId="4" fontId="18" fillId="0" borderId="19" xfId="91" applyNumberFormat="1" applyFont="1" applyBorder="1" applyAlignment="1">
      <alignment horizontal="center" vertical="center"/>
      <protection/>
    </xf>
    <xf numFmtId="4" fontId="18" fillId="0" borderId="13" xfId="91" applyNumberFormat="1" applyFont="1" applyBorder="1" applyAlignment="1">
      <alignment horizontal="center" vertical="center"/>
      <protection/>
    </xf>
    <xf numFmtId="4" fontId="18" fillId="22" borderId="16" xfId="91" applyNumberFormat="1" applyFont="1" applyFill="1" applyBorder="1" applyAlignment="1">
      <alignment horizontal="center" vertical="center"/>
      <protection/>
    </xf>
    <xf numFmtId="4" fontId="18" fillId="0" borderId="51" xfId="91" applyNumberFormat="1" applyFont="1" applyBorder="1" applyAlignment="1">
      <alignment horizontal="center" vertical="center"/>
      <protection/>
    </xf>
    <xf numFmtId="0" fontId="8" fillId="4" borderId="23" xfId="91" applyFont="1" applyFill="1" applyBorder="1" applyAlignment="1">
      <alignment horizontal="center" vertical="center" wrapText="1"/>
      <protection/>
    </xf>
    <xf numFmtId="0" fontId="71" fillId="4" borderId="99" xfId="91" applyFont="1" applyFill="1" applyBorder="1" applyAlignment="1">
      <alignment horizontal="center" wrapText="1"/>
      <protection/>
    </xf>
    <xf numFmtId="0" fontId="71" fillId="4" borderId="104" xfId="91" applyFont="1" applyFill="1" applyBorder="1" applyAlignment="1">
      <alignment wrapText="1"/>
      <protection/>
    </xf>
    <xf numFmtId="4" fontId="71" fillId="0" borderId="16" xfId="91" applyNumberFormat="1" applyFont="1" applyBorder="1" applyAlignment="1">
      <alignment horizontal="center" vertical="center"/>
      <protection/>
    </xf>
    <xf numFmtId="4" fontId="71" fillId="0" borderId="19" xfId="91" applyNumberFormat="1" applyFont="1" applyBorder="1" applyAlignment="1">
      <alignment horizontal="center" vertical="center"/>
      <protection/>
    </xf>
    <xf numFmtId="4" fontId="71" fillId="0" borderId="13" xfId="91" applyNumberFormat="1" applyFont="1" applyBorder="1" applyAlignment="1">
      <alignment horizontal="center" vertical="center"/>
      <protection/>
    </xf>
    <xf numFmtId="4" fontId="71" fillId="0" borderId="46" xfId="91" applyNumberFormat="1" applyFont="1" applyBorder="1" applyAlignment="1">
      <alignment vertical="center"/>
      <protection/>
    </xf>
    <xf numFmtId="4" fontId="71" fillId="0" borderId="105" xfId="91" applyNumberFormat="1" applyFont="1" applyBorder="1" applyAlignment="1">
      <alignment vertical="center"/>
      <protection/>
    </xf>
    <xf numFmtId="4" fontId="71" fillId="0" borderId="120" xfId="91" applyNumberFormat="1" applyFont="1" applyBorder="1" applyAlignment="1">
      <alignment vertical="center"/>
      <protection/>
    </xf>
    <xf numFmtId="4" fontId="71" fillId="0" borderId="122" xfId="91" applyNumberFormat="1" applyFont="1" applyBorder="1" applyAlignment="1">
      <alignment horizontal="center" vertical="center"/>
      <protection/>
    </xf>
    <xf numFmtId="2" fontId="71" fillId="0" borderId="13" xfId="91" applyNumberFormat="1" applyFont="1" applyBorder="1" applyAlignment="1">
      <alignment horizontal="center" wrapText="1"/>
      <protection/>
    </xf>
    <xf numFmtId="2" fontId="71" fillId="0" borderId="19" xfId="91" applyNumberFormat="1" applyFont="1" applyBorder="1" applyAlignment="1">
      <alignment horizontal="center" wrapText="1"/>
      <protection/>
    </xf>
    <xf numFmtId="2" fontId="130" fillId="0" borderId="16" xfId="91" applyNumberFormat="1" applyFont="1" applyBorder="1" applyAlignment="1">
      <alignment horizontal="center" wrapText="1"/>
      <protection/>
    </xf>
    <xf numFmtId="2" fontId="130" fillId="0" borderId="13" xfId="91" applyNumberFormat="1" applyFont="1" applyBorder="1" applyAlignment="1">
      <alignment horizontal="center" wrapText="1"/>
      <protection/>
    </xf>
    <xf numFmtId="2" fontId="130" fillId="0" borderId="19" xfId="91" applyNumberFormat="1" applyFont="1" applyBorder="1" applyAlignment="1">
      <alignment horizontal="center" wrapText="1"/>
      <protection/>
    </xf>
    <xf numFmtId="0" fontId="18" fillId="4" borderId="51" xfId="91" applyFont="1" applyFill="1" applyBorder="1" applyAlignment="1">
      <alignment horizontal="center" wrapText="1"/>
      <protection/>
    </xf>
    <xf numFmtId="0" fontId="18" fillId="4" borderId="23" xfId="91" applyFont="1" applyFill="1" applyBorder="1" applyAlignment="1">
      <alignment horizontal="center" wrapText="1"/>
      <protection/>
    </xf>
    <xf numFmtId="0" fontId="18" fillId="0" borderId="16" xfId="91" applyFont="1" applyBorder="1">
      <alignment/>
      <protection/>
    </xf>
    <xf numFmtId="0" fontId="18" fillId="0" borderId="19" xfId="91" applyFont="1" applyBorder="1">
      <alignment/>
      <protection/>
    </xf>
    <xf numFmtId="0" fontId="18" fillId="0" borderId="13" xfId="91" applyFont="1" applyBorder="1">
      <alignment/>
      <protection/>
    </xf>
    <xf numFmtId="0" fontId="8" fillId="0" borderId="13" xfId="91" applyFont="1" applyBorder="1">
      <alignment/>
      <protection/>
    </xf>
    <xf numFmtId="0" fontId="8" fillId="0" borderId="19" xfId="91" applyFont="1" applyBorder="1">
      <alignment/>
      <protection/>
    </xf>
    <xf numFmtId="0" fontId="8" fillId="0" borderId="16" xfId="91" applyFont="1" applyBorder="1">
      <alignment/>
      <protection/>
    </xf>
    <xf numFmtId="0" fontId="8" fillId="0" borderId="51" xfId="91" applyFont="1" applyBorder="1">
      <alignment/>
      <protection/>
    </xf>
    <xf numFmtId="2" fontId="18" fillId="0" borderId="16" xfId="91" applyNumberFormat="1" applyFont="1" applyBorder="1" applyAlignment="1">
      <alignment horizontal="center" wrapText="1"/>
      <protection/>
    </xf>
    <xf numFmtId="0" fontId="18" fillId="4" borderId="91" xfId="91" applyFont="1" applyFill="1" applyBorder="1" applyAlignment="1">
      <alignment wrapText="1"/>
      <protection/>
    </xf>
    <xf numFmtId="0" fontId="18" fillId="4" borderId="25" xfId="91" applyFont="1" applyFill="1" applyBorder="1" applyAlignment="1">
      <alignment horizontal="center" wrapText="1"/>
      <protection/>
    </xf>
    <xf numFmtId="0" fontId="18" fillId="0" borderId="17" xfId="91" applyFont="1" applyBorder="1">
      <alignment/>
      <protection/>
    </xf>
    <xf numFmtId="0" fontId="18" fillId="0" borderId="35" xfId="91" applyFont="1" applyBorder="1">
      <alignment/>
      <protection/>
    </xf>
    <xf numFmtId="0" fontId="18" fillId="0" borderId="14" xfId="91" applyFont="1" applyBorder="1">
      <alignment/>
      <protection/>
    </xf>
    <xf numFmtId="0" fontId="8" fillId="0" borderId="14" xfId="91" applyFont="1" applyBorder="1">
      <alignment/>
      <protection/>
    </xf>
    <xf numFmtId="0" fontId="8" fillId="0" borderId="35" xfId="91" applyFont="1" applyBorder="1">
      <alignment/>
      <protection/>
    </xf>
    <xf numFmtId="0" fontId="8" fillId="0" borderId="17" xfId="91" applyFont="1" applyBorder="1">
      <alignment/>
      <protection/>
    </xf>
    <xf numFmtId="0" fontId="8" fillId="0" borderId="54" xfId="91" applyFont="1" applyBorder="1">
      <alignment/>
      <protection/>
    </xf>
    <xf numFmtId="2" fontId="18" fillId="0" borderId="17" xfId="91" applyNumberFormat="1" applyFont="1" applyBorder="1" applyAlignment="1">
      <alignment horizontal="center" wrapText="1"/>
      <protection/>
    </xf>
    <xf numFmtId="2" fontId="8" fillId="0" borderId="14" xfId="91" applyNumberFormat="1" applyFont="1" applyBorder="1" applyAlignment="1">
      <alignment horizontal="center" wrapText="1"/>
      <protection/>
    </xf>
    <xf numFmtId="2" fontId="8" fillId="0" borderId="35" xfId="91" applyNumberFormat="1" applyFont="1" applyBorder="1" applyAlignment="1">
      <alignment horizontal="center" wrapText="1"/>
      <protection/>
    </xf>
    <xf numFmtId="2" fontId="8" fillId="0" borderId="17" xfId="91" applyNumberFormat="1" applyFont="1" applyBorder="1" applyAlignment="1">
      <alignment horizontal="center" wrapText="1"/>
      <protection/>
    </xf>
    <xf numFmtId="0" fontId="71" fillId="0" borderId="0" xfId="91" applyFont="1" applyBorder="1" applyAlignment="1">
      <alignment/>
      <protection/>
    </xf>
    <xf numFmtId="0" fontId="8" fillId="0" borderId="0" xfId="91" applyFont="1" applyAlignment="1">
      <alignment horizontal="center"/>
      <protection/>
    </xf>
    <xf numFmtId="0" fontId="8" fillId="0" borderId="0" xfId="91" applyFont="1" applyBorder="1" applyAlignment="1">
      <alignment horizontal="center"/>
      <protection/>
    </xf>
    <xf numFmtId="0" fontId="8" fillId="0" borderId="0" xfId="91" applyFont="1" applyAlignment="1" applyProtection="1">
      <alignment horizontal="center"/>
      <protection locked="0"/>
    </xf>
    <xf numFmtId="0" fontId="131" fillId="0" borderId="0" xfId="91" applyFont="1" applyBorder="1" applyAlignment="1" applyProtection="1">
      <alignment vertical="top" wrapText="1"/>
      <protection locked="0"/>
    </xf>
    <xf numFmtId="0" fontId="8" fillId="0" borderId="0" xfId="91" applyFont="1" applyProtection="1">
      <alignment/>
      <protection locked="0"/>
    </xf>
    <xf numFmtId="0" fontId="8" fillId="0" borderId="0" xfId="91" applyFont="1" applyAlignment="1" applyProtection="1">
      <alignment horizontal="left" wrapText="1"/>
      <protection locked="0"/>
    </xf>
    <xf numFmtId="0" fontId="8" fillId="0" borderId="88" xfId="91" applyFont="1" applyBorder="1" applyProtection="1">
      <alignment/>
      <protection locked="0"/>
    </xf>
    <xf numFmtId="0" fontId="8" fillId="0" borderId="0" xfId="91" applyFont="1" applyBorder="1" applyAlignment="1" applyProtection="1">
      <alignment/>
      <protection locked="0"/>
    </xf>
    <xf numFmtId="0" fontId="8" fillId="0" borderId="0" xfId="91" applyFont="1" applyAlignment="1">
      <alignment wrapText="1"/>
      <protection/>
    </xf>
    <xf numFmtId="0" fontId="132" fillId="0" borderId="0" xfId="91" applyFont="1" applyAlignment="1">
      <alignment horizontal="center"/>
      <protection/>
    </xf>
    <xf numFmtId="0" fontId="18" fillId="22" borderId="120" xfId="91" applyFont="1" applyFill="1" applyBorder="1" applyAlignment="1">
      <alignment horizontal="center" vertical="center" wrapText="1"/>
      <protection/>
    </xf>
    <xf numFmtId="0" fontId="18" fillId="22" borderId="46" xfId="91" applyFont="1" applyFill="1" applyBorder="1" applyAlignment="1">
      <alignment horizontal="center" vertical="center" wrapText="1"/>
      <protection/>
    </xf>
    <xf numFmtId="0" fontId="18" fillId="22" borderId="105" xfId="91" applyFont="1" applyFill="1" applyBorder="1" applyAlignment="1">
      <alignment horizontal="center" vertical="center" wrapText="1"/>
      <protection/>
    </xf>
    <xf numFmtId="0" fontId="18" fillId="4" borderId="22" xfId="91" applyFont="1" applyFill="1" applyBorder="1" applyAlignment="1">
      <alignment vertical="center" wrapText="1"/>
      <protection/>
    </xf>
    <xf numFmtId="0" fontId="18" fillId="4" borderId="27" xfId="91" applyFont="1" applyFill="1" applyBorder="1" applyAlignment="1">
      <alignment horizontal="left" wrapText="1"/>
      <protection/>
    </xf>
    <xf numFmtId="0" fontId="18" fillId="4" borderId="31" xfId="91" applyFont="1" applyFill="1" applyBorder="1" applyAlignment="1">
      <alignment horizontal="center"/>
      <protection/>
    </xf>
    <xf numFmtId="4" fontId="18" fillId="4" borderId="29" xfId="91" applyNumberFormat="1" applyFont="1" applyFill="1" applyBorder="1" applyAlignment="1" applyProtection="1">
      <alignment horizontal="center"/>
      <protection locked="0"/>
    </xf>
    <xf numFmtId="4" fontId="18" fillId="23" borderId="18" xfId="91" applyNumberFormat="1" applyFont="1" applyFill="1" applyBorder="1" applyAlignment="1" applyProtection="1">
      <alignment horizontal="center"/>
      <protection locked="0"/>
    </xf>
    <xf numFmtId="4" fontId="18" fillId="23" borderId="30" xfId="91" applyNumberFormat="1" applyFont="1" applyFill="1" applyBorder="1" applyAlignment="1" applyProtection="1">
      <alignment horizontal="center"/>
      <protection locked="0"/>
    </xf>
    <xf numFmtId="4" fontId="18" fillId="0" borderId="27" xfId="91" applyNumberFormat="1" applyFont="1" applyBorder="1" applyAlignment="1" applyProtection="1">
      <alignment horizontal="center"/>
      <protection locked="0"/>
    </xf>
    <xf numFmtId="4" fontId="18" fillId="0" borderId="18" xfId="91" applyNumberFormat="1" applyFont="1" applyBorder="1" applyAlignment="1" applyProtection="1">
      <alignment horizontal="center"/>
      <protection locked="0"/>
    </xf>
    <xf numFmtId="4" fontId="18" fillId="0" borderId="30" xfId="91" applyNumberFormat="1" applyFont="1" applyBorder="1" applyAlignment="1" applyProtection="1">
      <alignment horizontal="center"/>
      <protection locked="0"/>
    </xf>
    <xf numFmtId="0" fontId="18" fillId="4" borderId="23" xfId="91" applyFont="1" applyFill="1" applyBorder="1" applyAlignment="1">
      <alignment vertical="center" wrapText="1"/>
      <protection/>
    </xf>
    <xf numFmtId="0" fontId="130" fillId="4" borderId="24" xfId="91" applyFont="1" applyFill="1" applyBorder="1" applyAlignment="1">
      <alignment horizontal="left" wrapText="1"/>
      <protection/>
    </xf>
    <xf numFmtId="0" fontId="130" fillId="4" borderId="74" xfId="91" applyFont="1" applyFill="1" applyBorder="1" applyAlignment="1">
      <alignment horizontal="center"/>
      <protection/>
    </xf>
    <xf numFmtId="4" fontId="8" fillId="4" borderId="16" xfId="91" applyNumberFormat="1" applyFont="1" applyFill="1" applyBorder="1" applyAlignment="1" applyProtection="1">
      <alignment horizontal="center"/>
      <protection locked="0"/>
    </xf>
    <xf numFmtId="4" fontId="8" fillId="23" borderId="13" xfId="91" applyNumberFormat="1" applyFont="1" applyFill="1" applyBorder="1" applyAlignment="1" applyProtection="1">
      <alignment horizontal="center"/>
      <protection locked="0"/>
    </xf>
    <xf numFmtId="4" fontId="8" fillId="23" borderId="19" xfId="91" applyNumberFormat="1" applyFont="1" applyFill="1" applyBorder="1" applyAlignment="1" applyProtection="1">
      <alignment horizontal="center"/>
      <protection locked="0"/>
    </xf>
    <xf numFmtId="4" fontId="8" fillId="0" borderId="24" xfId="91" applyNumberFormat="1" applyFont="1" applyBorder="1" applyAlignment="1" applyProtection="1">
      <alignment horizontal="center"/>
      <protection locked="0"/>
    </xf>
    <xf numFmtId="4" fontId="8" fillId="0" borderId="13" xfId="91" applyNumberFormat="1" applyFont="1" applyBorder="1" applyAlignment="1" applyProtection="1">
      <alignment horizontal="center"/>
      <protection locked="0"/>
    </xf>
    <xf numFmtId="4" fontId="8" fillId="0" borderId="19" xfId="91" applyNumberFormat="1" applyFont="1" applyBorder="1" applyAlignment="1" applyProtection="1">
      <alignment horizontal="center"/>
      <protection locked="0"/>
    </xf>
    <xf numFmtId="4" fontId="8" fillId="4" borderId="16" xfId="91" applyNumberFormat="1" applyFont="1" applyFill="1" applyBorder="1" applyAlignment="1">
      <alignment horizontal="center"/>
      <protection/>
    </xf>
    <xf numFmtId="4" fontId="8" fillId="0" borderId="24" xfId="91" applyNumberFormat="1" applyFont="1" applyBorder="1" applyAlignment="1">
      <alignment horizontal="center"/>
      <protection/>
    </xf>
    <xf numFmtId="4" fontId="8" fillId="0" borderId="13" xfId="91" applyNumberFormat="1" applyFont="1" applyBorder="1" applyAlignment="1">
      <alignment horizontal="center"/>
      <protection/>
    </xf>
    <xf numFmtId="4" fontId="8" fillId="0" borderId="19" xfId="91" applyNumberFormat="1" applyFont="1" applyBorder="1" applyAlignment="1">
      <alignment horizontal="center"/>
      <protection/>
    </xf>
    <xf numFmtId="0" fontId="8" fillId="4" borderId="23" xfId="91" applyFont="1" applyFill="1" applyBorder="1" applyAlignment="1">
      <alignment horizontal="left" vertical="center" wrapText="1"/>
      <protection/>
    </xf>
    <xf numFmtId="0" fontId="133" fillId="4" borderId="24" xfId="91" applyFont="1" applyFill="1" applyBorder="1" applyAlignment="1" applyProtection="1">
      <alignment horizontal="left" wrapText="1"/>
      <protection locked="0"/>
    </xf>
    <xf numFmtId="0" fontId="18" fillId="4" borderId="74" xfId="91" applyFont="1" applyFill="1" applyBorder="1" applyAlignment="1">
      <alignment horizontal="center"/>
      <protection/>
    </xf>
    <xf numFmtId="4" fontId="18" fillId="4" borderId="16" xfId="91" applyNumberFormat="1" applyFont="1" applyFill="1" applyBorder="1" applyAlignment="1">
      <alignment horizontal="center"/>
      <protection/>
    </xf>
    <xf numFmtId="4" fontId="18" fillId="23" borderId="13" xfId="91" applyNumberFormat="1" applyFont="1" applyFill="1" applyBorder="1" applyAlignment="1" applyProtection="1">
      <alignment horizontal="center"/>
      <protection locked="0"/>
    </xf>
    <xf numFmtId="4" fontId="18" fillId="23" borderId="19" xfId="91" applyNumberFormat="1" applyFont="1" applyFill="1" applyBorder="1" applyAlignment="1" applyProtection="1">
      <alignment horizontal="center"/>
      <protection locked="0"/>
    </xf>
    <xf numFmtId="4" fontId="18" fillId="0" borderId="24" xfId="91" applyNumberFormat="1" applyFont="1" applyBorder="1" applyAlignment="1">
      <alignment horizontal="center"/>
      <protection/>
    </xf>
    <xf numFmtId="4" fontId="18" fillId="0" borderId="13" xfId="91" applyNumberFormat="1" applyFont="1" applyBorder="1" applyAlignment="1">
      <alignment horizontal="center"/>
      <protection/>
    </xf>
    <xf numFmtId="4" fontId="18" fillId="0" borderId="19" xfId="91" applyNumberFormat="1" applyFont="1" applyBorder="1" applyAlignment="1">
      <alignment horizontal="center"/>
      <protection/>
    </xf>
    <xf numFmtId="0" fontId="8" fillId="4" borderId="23" xfId="91" applyFont="1" applyFill="1" applyBorder="1" applyAlignment="1">
      <alignment vertical="center" wrapText="1"/>
      <protection/>
    </xf>
    <xf numFmtId="0" fontId="18" fillId="4" borderId="25" xfId="91" applyFont="1" applyFill="1" applyBorder="1" applyAlignment="1">
      <alignment vertical="center" wrapText="1"/>
      <protection/>
    </xf>
    <xf numFmtId="0" fontId="130" fillId="4" borderId="91" xfId="91" applyFont="1" applyFill="1" applyBorder="1" applyAlignment="1">
      <alignment horizontal="left" wrapText="1"/>
      <protection/>
    </xf>
    <xf numFmtId="0" fontId="130" fillId="4" borderId="92" xfId="91" applyFont="1" applyFill="1" applyBorder="1" applyAlignment="1">
      <alignment horizontal="center"/>
      <protection/>
    </xf>
    <xf numFmtId="4" fontId="8" fillId="4" borderId="17" xfId="91" applyNumberFormat="1" applyFont="1" applyFill="1" applyBorder="1" applyAlignment="1" applyProtection="1">
      <alignment horizontal="center"/>
      <protection locked="0"/>
    </xf>
    <xf numFmtId="4" fontId="8" fillId="23" borderId="14" xfId="91" applyNumberFormat="1" applyFont="1" applyFill="1" applyBorder="1" applyAlignment="1" applyProtection="1">
      <alignment horizontal="center"/>
      <protection locked="0"/>
    </xf>
    <xf numFmtId="4" fontId="8" fillId="23" borderId="35" xfId="91" applyNumberFormat="1" applyFont="1" applyFill="1" applyBorder="1" applyAlignment="1" applyProtection="1">
      <alignment horizontal="center"/>
      <protection locked="0"/>
    </xf>
    <xf numFmtId="4" fontId="8" fillId="0" borderId="91" xfId="91" applyNumberFormat="1" applyFont="1" applyBorder="1" applyAlignment="1" applyProtection="1">
      <alignment horizontal="center"/>
      <protection locked="0"/>
    </xf>
    <xf numFmtId="4" fontId="8" fillId="0" borderId="14" xfId="91" applyNumberFormat="1" applyFont="1" applyBorder="1" applyAlignment="1" applyProtection="1">
      <alignment horizontal="center"/>
      <protection locked="0"/>
    </xf>
    <xf numFmtId="4" fontId="8" fillId="0" borderId="35" xfId="91" applyNumberFormat="1" applyFont="1" applyBorder="1" applyAlignment="1" applyProtection="1">
      <alignment horizontal="center"/>
      <protection locked="0"/>
    </xf>
    <xf numFmtId="0" fontId="130" fillId="0" borderId="0" xfId="91" applyFont="1" applyFill="1" applyBorder="1" applyAlignment="1">
      <alignment horizontal="left" wrapText="1"/>
      <protection/>
    </xf>
    <xf numFmtId="0" fontId="130" fillId="0" borderId="0" xfId="91" applyFont="1" applyFill="1" applyBorder="1" applyAlignment="1">
      <alignment horizontal="center"/>
      <protection/>
    </xf>
    <xf numFmtId="2" fontId="130" fillId="0" borderId="0" xfId="91" applyNumberFormat="1" applyFont="1" applyFill="1" applyBorder="1" applyAlignment="1">
      <alignment horizontal="center"/>
      <protection/>
    </xf>
    <xf numFmtId="2" fontId="18" fillId="0" borderId="18" xfId="91" applyNumberFormat="1" applyFont="1" applyBorder="1" applyAlignment="1">
      <alignment horizontal="center"/>
      <protection/>
    </xf>
    <xf numFmtId="2" fontId="18" fillId="0" borderId="30" xfId="91" applyNumberFormat="1" applyFont="1" applyBorder="1" applyAlignment="1">
      <alignment horizontal="center"/>
      <protection/>
    </xf>
    <xf numFmtId="2" fontId="8" fillId="0" borderId="13" xfId="91" applyNumberFormat="1" applyFont="1" applyBorder="1" applyAlignment="1">
      <alignment horizontal="center"/>
      <protection/>
    </xf>
    <xf numFmtId="2" fontId="18" fillId="0" borderId="13" xfId="91" applyNumberFormat="1" applyFont="1" applyBorder="1" applyAlignment="1">
      <alignment horizontal="center"/>
      <protection/>
    </xf>
    <xf numFmtId="2" fontId="18" fillId="0" borderId="19" xfId="91" applyNumberFormat="1" applyFont="1" applyBorder="1" applyAlignment="1">
      <alignment horizontal="center"/>
      <protection/>
    </xf>
    <xf numFmtId="2" fontId="8" fillId="0" borderId="14" xfId="91" applyNumberFormat="1" applyFont="1" applyBorder="1" applyAlignment="1">
      <alignment horizontal="center"/>
      <protection/>
    </xf>
    <xf numFmtId="2" fontId="8" fillId="0" borderId="35" xfId="91" applyNumberFormat="1" applyFont="1" applyBorder="1" applyAlignment="1">
      <alignment horizontal="center"/>
      <protection/>
    </xf>
    <xf numFmtId="0" fontId="18" fillId="0" borderId="0" xfId="91" applyFont="1" applyFill="1" applyBorder="1" applyAlignment="1">
      <alignment horizontal="center" vertical="center" wrapText="1"/>
      <protection/>
    </xf>
    <xf numFmtId="0" fontId="8" fillId="0" borderId="0" xfId="91" applyFont="1" applyFill="1" applyBorder="1" applyAlignment="1">
      <alignment wrapText="1"/>
      <protection/>
    </xf>
    <xf numFmtId="0" fontId="8" fillId="0" borderId="0" xfId="91" applyFont="1" applyFill="1" applyBorder="1" applyAlignment="1">
      <alignment horizontal="center"/>
      <protection/>
    </xf>
    <xf numFmtId="0" fontId="8" fillId="0" borderId="0" xfId="91" applyFont="1" applyFill="1" applyAlignment="1">
      <alignment horizontal="center"/>
      <protection/>
    </xf>
    <xf numFmtId="0" fontId="8" fillId="0" borderId="0" xfId="91" applyFont="1" applyAlignment="1" applyProtection="1">
      <alignment horizontal="center"/>
      <protection/>
    </xf>
    <xf numFmtId="2" fontId="18" fillId="0" borderId="47" xfId="91" applyNumberFormat="1" applyFont="1" applyBorder="1" applyAlignment="1">
      <alignment horizontal="center"/>
      <protection/>
    </xf>
    <xf numFmtId="2" fontId="18" fillId="0" borderId="89" xfId="91" applyNumberFormat="1" applyFont="1" applyBorder="1" applyAlignment="1">
      <alignment horizontal="center"/>
      <protection/>
    </xf>
    <xf numFmtId="0" fontId="133" fillId="4" borderId="24" xfId="91" applyFont="1" applyFill="1" applyBorder="1" applyAlignment="1">
      <alignment horizontal="left" wrapText="1"/>
      <protection/>
    </xf>
    <xf numFmtId="0" fontId="30" fillId="0" borderId="0" xfId="0" applyFont="1" applyAlignment="1">
      <alignment wrapText="1"/>
    </xf>
    <xf numFmtId="0" fontId="5" fillId="4" borderId="123" xfId="0" applyFont="1" applyFill="1" applyBorder="1" applyAlignment="1">
      <alignment horizontal="center" vertical="center" wrapText="1"/>
    </xf>
    <xf numFmtId="0" fontId="5" fillId="4" borderId="130" xfId="0" applyFont="1" applyFill="1" applyBorder="1" applyAlignment="1">
      <alignment horizontal="center" vertical="center" wrapText="1"/>
    </xf>
    <xf numFmtId="0" fontId="5" fillId="4" borderId="95" xfId="0" applyFont="1" applyFill="1" applyBorder="1" applyAlignment="1">
      <alignment horizontal="center" vertical="center" wrapText="1"/>
    </xf>
    <xf numFmtId="0" fontId="5" fillId="4" borderId="124" xfId="0" applyFont="1" applyFill="1" applyBorder="1" applyAlignment="1">
      <alignment horizontal="center" vertical="center" wrapText="1"/>
    </xf>
    <xf numFmtId="0" fontId="30" fillId="0" borderId="87" xfId="0" applyFont="1" applyBorder="1" applyAlignment="1" applyProtection="1">
      <alignment wrapText="1"/>
      <protection locked="0"/>
    </xf>
    <xf numFmtId="0" fontId="30" fillId="0" borderId="129" xfId="0" applyFont="1" applyBorder="1" applyAlignment="1" applyProtection="1">
      <alignment wrapText="1"/>
      <protection locked="0"/>
    </xf>
    <xf numFmtId="0" fontId="30" fillId="0" borderId="86" xfId="0" applyFont="1" applyBorder="1" applyAlignment="1" applyProtection="1">
      <alignment horizontal="center" wrapText="1"/>
      <protection locked="0"/>
    </xf>
    <xf numFmtId="2" fontId="30" fillId="0" borderId="87" xfId="0" applyNumberFormat="1" applyFont="1" applyBorder="1" applyAlignment="1" applyProtection="1">
      <alignment horizontal="center" wrapText="1"/>
      <protection locked="0"/>
    </xf>
    <xf numFmtId="0" fontId="30" fillId="0" borderId="47" xfId="0" applyFont="1" applyBorder="1" applyAlignment="1" applyProtection="1">
      <alignment horizontal="center" wrapText="1"/>
      <protection locked="0"/>
    </xf>
    <xf numFmtId="0" fontId="30" fillId="0" borderId="89" xfId="0" applyFont="1" applyBorder="1" applyAlignment="1" applyProtection="1">
      <alignment horizontal="center" wrapText="1"/>
      <protection locked="0"/>
    </xf>
    <xf numFmtId="4" fontId="30" fillId="0" borderId="47" xfId="0" applyNumberFormat="1" applyFont="1" applyBorder="1" applyAlignment="1" applyProtection="1">
      <alignment horizontal="center" wrapText="1"/>
      <protection locked="0"/>
    </xf>
    <xf numFmtId="4" fontId="30" fillId="0" borderId="89" xfId="0" applyNumberFormat="1" applyFont="1" applyFill="1" applyBorder="1" applyAlignment="1">
      <alignment horizontal="center" wrapText="1"/>
    </xf>
    <xf numFmtId="0" fontId="30" fillId="0" borderId="16" xfId="0" applyFont="1" applyBorder="1" applyAlignment="1" applyProtection="1">
      <alignment wrapText="1"/>
      <protection locked="0"/>
    </xf>
    <xf numFmtId="0" fontId="30" fillId="0" borderId="51" xfId="0" applyFont="1" applyBorder="1" applyAlignment="1" applyProtection="1">
      <alignment wrapText="1"/>
      <protection locked="0"/>
    </xf>
    <xf numFmtId="0" fontId="30" fillId="0" borderId="24" xfId="0" applyFont="1" applyBorder="1" applyAlignment="1" applyProtection="1">
      <alignment wrapText="1"/>
      <protection locked="0"/>
    </xf>
    <xf numFmtId="4" fontId="30" fillId="0" borderId="16" xfId="0" applyNumberFormat="1" applyFont="1" applyBorder="1" applyAlignment="1" applyProtection="1">
      <alignment horizontal="center" wrapText="1"/>
      <protection locked="0"/>
    </xf>
    <xf numFmtId="0" fontId="30" fillId="0" borderId="13" xfId="0" applyFont="1" applyBorder="1" applyAlignment="1" applyProtection="1">
      <alignment horizontal="center" wrapText="1"/>
      <protection locked="0"/>
    </xf>
    <xf numFmtId="0" fontId="30" fillId="0" borderId="19" xfId="0" applyFont="1" applyBorder="1" applyAlignment="1" applyProtection="1">
      <alignment horizontal="center" wrapText="1"/>
      <protection locked="0"/>
    </xf>
    <xf numFmtId="0" fontId="30" fillId="0" borderId="24" xfId="0" applyFont="1" applyBorder="1" applyAlignment="1" applyProtection="1">
      <alignment horizontal="center" wrapText="1"/>
      <protection locked="0"/>
    </xf>
    <xf numFmtId="4" fontId="30" fillId="0" borderId="13" xfId="0" applyNumberFormat="1" applyFont="1" applyBorder="1" applyAlignment="1" applyProtection="1">
      <alignment horizontal="center" wrapText="1"/>
      <protection locked="0"/>
    </xf>
    <xf numFmtId="4" fontId="30" fillId="0" borderId="19" xfId="0" applyNumberFormat="1" applyFont="1" applyFill="1" applyBorder="1" applyAlignment="1">
      <alignment horizontal="center" wrapText="1"/>
    </xf>
    <xf numFmtId="0" fontId="14" fillId="4" borderId="17" xfId="0" applyFont="1" applyFill="1" applyBorder="1" applyAlignment="1">
      <alignment wrapText="1"/>
    </xf>
    <xf numFmtId="0" fontId="5" fillId="4" borderId="54" xfId="0" applyFont="1" applyFill="1" applyBorder="1" applyAlignment="1">
      <alignment wrapText="1"/>
    </xf>
    <xf numFmtId="0" fontId="5" fillId="4" borderId="91" xfId="0" applyFont="1" applyFill="1" applyBorder="1" applyAlignment="1">
      <alignment wrapText="1"/>
    </xf>
    <xf numFmtId="2" fontId="5" fillId="4" borderId="17" xfId="144" applyNumberFormat="1" applyFont="1" applyFill="1" applyBorder="1" applyAlignment="1">
      <alignment horizontal="center" wrapText="1"/>
    </xf>
    <xf numFmtId="2" fontId="5" fillId="4" borderId="14" xfId="144" applyNumberFormat="1" applyFont="1" applyFill="1" applyBorder="1" applyAlignment="1">
      <alignment horizontal="center" wrapText="1"/>
    </xf>
    <xf numFmtId="2" fontId="5" fillId="4" borderId="35" xfId="144" applyNumberFormat="1" applyFont="1" applyFill="1" applyBorder="1" applyAlignment="1">
      <alignment horizontal="center" wrapText="1"/>
    </xf>
    <xf numFmtId="2" fontId="5" fillId="4" borderId="91" xfId="144" applyNumberFormat="1" applyFont="1" applyFill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left" wrapText="1"/>
    </xf>
    <xf numFmtId="2" fontId="157" fillId="0" borderId="0" xfId="0" applyNumberFormat="1" applyFont="1" applyAlignment="1">
      <alignment wrapText="1"/>
    </xf>
    <xf numFmtId="2" fontId="134" fillId="0" borderId="0" xfId="0" applyNumberFormat="1" applyFont="1" applyAlignment="1">
      <alignment wrapText="1"/>
    </xf>
    <xf numFmtId="0" fontId="30" fillId="24" borderId="87" xfId="0" applyFont="1" applyFill="1" applyBorder="1" applyAlignment="1" applyProtection="1">
      <alignment wrapText="1"/>
      <protection locked="0"/>
    </xf>
    <xf numFmtId="0" fontId="30" fillId="0" borderId="47" xfId="0" applyFont="1" applyBorder="1" applyAlignment="1" applyProtection="1">
      <alignment wrapText="1"/>
      <protection locked="0"/>
    </xf>
    <xf numFmtId="2" fontId="5" fillId="0" borderId="129" xfId="0" applyNumberFormat="1" applyFont="1" applyFill="1" applyBorder="1" applyAlignment="1">
      <alignment horizontal="center" vertical="center" wrapText="1"/>
    </xf>
    <xf numFmtId="0" fontId="30" fillId="0" borderId="26" xfId="0" applyFont="1" applyBorder="1" applyAlignment="1">
      <alignment wrapText="1"/>
    </xf>
    <xf numFmtId="0" fontId="30" fillId="0" borderId="29" xfId="0" applyFont="1" applyBorder="1" applyAlignment="1">
      <alignment wrapText="1"/>
    </xf>
    <xf numFmtId="0" fontId="30" fillId="0" borderId="18" xfId="0" applyFont="1" applyBorder="1" applyAlignment="1">
      <alignment wrapText="1"/>
    </xf>
    <xf numFmtId="0" fontId="30" fillId="0" borderId="30" xfId="0" applyFont="1" applyBorder="1" applyAlignment="1">
      <alignment wrapText="1"/>
    </xf>
    <xf numFmtId="0" fontId="30" fillId="24" borderId="16" xfId="0" applyFont="1" applyFill="1" applyBorder="1" applyAlignment="1" applyProtection="1">
      <alignment wrapText="1"/>
      <protection locked="0"/>
    </xf>
    <xf numFmtId="0" fontId="30" fillId="0" borderId="13" xfId="0" applyFont="1" applyBorder="1" applyAlignment="1" applyProtection="1">
      <alignment wrapText="1"/>
      <protection locked="0"/>
    </xf>
    <xf numFmtId="2" fontId="5" fillId="0" borderId="51" xfId="0" applyNumberFormat="1" applyFont="1" applyFill="1" applyBorder="1" applyAlignment="1">
      <alignment horizontal="center" vertical="center" wrapText="1"/>
    </xf>
    <xf numFmtId="0" fontId="30" fillId="0" borderId="23" xfId="0" applyFont="1" applyBorder="1" applyAlignment="1">
      <alignment wrapText="1"/>
    </xf>
    <xf numFmtId="0" fontId="30" fillId="0" borderId="16" xfId="0" applyFont="1" applyBorder="1" applyAlignment="1">
      <alignment wrapText="1"/>
    </xf>
    <xf numFmtId="0" fontId="30" fillId="0" borderId="13" xfId="0" applyFont="1" applyBorder="1" applyAlignment="1">
      <alignment wrapText="1"/>
    </xf>
    <xf numFmtId="0" fontId="30" fillId="0" borderId="19" xfId="0" applyFont="1" applyBorder="1" applyAlignment="1">
      <alignment wrapText="1"/>
    </xf>
    <xf numFmtId="0" fontId="30" fillId="24" borderId="120" xfId="0" applyFont="1" applyFill="1" applyBorder="1" applyAlignment="1" applyProtection="1">
      <alignment wrapText="1"/>
      <protection locked="0"/>
    </xf>
    <xf numFmtId="0" fontId="30" fillId="0" borderId="46" xfId="0" applyFont="1" applyBorder="1" applyAlignment="1" applyProtection="1">
      <alignment wrapText="1"/>
      <protection locked="0"/>
    </xf>
    <xf numFmtId="0" fontId="30" fillId="0" borderId="46" xfId="0" applyFont="1" applyBorder="1" applyAlignment="1" applyProtection="1">
      <alignment horizontal="center" wrapText="1"/>
      <protection locked="0"/>
    </xf>
    <xf numFmtId="2" fontId="5" fillId="0" borderId="122" xfId="0" applyNumberFormat="1" applyFont="1" applyFill="1" applyBorder="1" applyAlignment="1">
      <alignment horizontal="center" vertical="center" wrapText="1"/>
    </xf>
    <xf numFmtId="0" fontId="30" fillId="0" borderId="99" xfId="0" applyFont="1" applyBorder="1" applyAlignment="1">
      <alignment wrapText="1"/>
    </xf>
    <xf numFmtId="0" fontId="30" fillId="0" borderId="120" xfId="0" applyFont="1" applyBorder="1" applyAlignment="1">
      <alignment wrapText="1"/>
    </xf>
    <xf numFmtId="0" fontId="30" fillId="0" borderId="46" xfId="0" applyFont="1" applyBorder="1" applyAlignment="1">
      <alignment wrapText="1"/>
    </xf>
    <xf numFmtId="0" fontId="30" fillId="0" borderId="105" xfId="0" applyFont="1" applyBorder="1" applyAlignment="1">
      <alignment wrapText="1"/>
    </xf>
    <xf numFmtId="0" fontId="5" fillId="24" borderId="127" xfId="0" applyFont="1" applyFill="1" applyBorder="1" applyAlignment="1" applyProtection="1">
      <alignment wrapText="1"/>
      <protection locked="0"/>
    </xf>
    <xf numFmtId="0" fontId="5" fillId="0" borderId="111" xfId="0" applyFont="1" applyBorder="1" applyAlignment="1" applyProtection="1">
      <alignment wrapText="1"/>
      <protection locked="0"/>
    </xf>
    <xf numFmtId="2" fontId="5" fillId="0" borderId="111" xfId="0" applyNumberFormat="1" applyFont="1" applyBorder="1" applyAlignment="1" applyProtection="1">
      <alignment horizontal="center" vertical="center" wrapText="1"/>
      <protection locked="0"/>
    </xf>
    <xf numFmtId="2" fontId="5" fillId="0" borderId="112" xfId="0" applyNumberFormat="1" applyFont="1" applyBorder="1" applyAlignment="1" applyProtection="1">
      <alignment horizontal="center" vertical="center" wrapText="1"/>
      <protection locked="0"/>
    </xf>
    <xf numFmtId="2" fontId="5" fillId="0" borderId="21" xfId="0" applyNumberFormat="1" applyFont="1" applyBorder="1" applyAlignment="1">
      <alignment horizontal="center" wrapText="1"/>
    </xf>
    <xf numFmtId="2" fontId="5" fillId="0" borderId="32" xfId="0" applyNumberFormat="1" applyFont="1" applyBorder="1" applyAlignment="1">
      <alignment horizontal="center" wrapText="1"/>
    </xf>
    <xf numFmtId="2" fontId="5" fillId="0" borderId="34" xfId="0" applyNumberFormat="1" applyFont="1" applyBorder="1" applyAlignment="1">
      <alignment horizontal="center" wrapText="1"/>
    </xf>
    <xf numFmtId="2" fontId="5" fillId="0" borderId="33" xfId="0" applyNumberFormat="1" applyFont="1" applyBorder="1" applyAlignment="1">
      <alignment horizontal="center" wrapText="1"/>
    </xf>
    <xf numFmtId="0" fontId="5" fillId="24" borderId="32" xfId="0" applyFont="1" applyFill="1" applyBorder="1" applyAlignment="1" applyProtection="1">
      <alignment wrapText="1"/>
      <protection locked="0"/>
    </xf>
    <xf numFmtId="0" fontId="5" fillId="0" borderId="34" xfId="0" applyFont="1" applyBorder="1" applyAlignment="1" applyProtection="1">
      <alignment wrapText="1"/>
      <protection locked="0"/>
    </xf>
    <xf numFmtId="2" fontId="5" fillId="0" borderId="34" xfId="0" applyNumberFormat="1" applyFont="1" applyBorder="1" applyAlignment="1" applyProtection="1">
      <alignment horizontal="center" vertical="center" wrapText="1"/>
      <protection locked="0"/>
    </xf>
    <xf numFmtId="2" fontId="5" fillId="0" borderId="76" xfId="0" applyNumberFormat="1" applyFont="1" applyFill="1" applyBorder="1" applyAlignment="1">
      <alignment horizontal="center" vertical="center" wrapText="1"/>
    </xf>
    <xf numFmtId="175" fontId="5" fillId="0" borderId="21" xfId="0" applyNumberFormat="1" applyFont="1" applyBorder="1" applyAlignment="1">
      <alignment horizontal="center" wrapText="1"/>
    </xf>
    <xf numFmtId="175" fontId="5" fillId="0" borderId="32" xfId="0" applyNumberFormat="1" applyFont="1" applyBorder="1" applyAlignment="1">
      <alignment horizontal="center" wrapText="1"/>
    </xf>
    <xf numFmtId="175" fontId="5" fillId="0" borderId="34" xfId="0" applyNumberFormat="1" applyFont="1" applyBorder="1" applyAlignment="1">
      <alignment horizontal="center" wrapText="1"/>
    </xf>
    <xf numFmtId="175" fontId="5" fillId="0" borderId="33" xfId="0" applyNumberFormat="1" applyFont="1" applyBorder="1" applyAlignment="1">
      <alignment horizontal="center" wrapText="1"/>
    </xf>
    <xf numFmtId="2" fontId="5" fillId="0" borderId="76" xfId="0" applyNumberFormat="1" applyFont="1" applyBorder="1" applyAlignment="1" applyProtection="1">
      <alignment horizontal="center" vertical="center" wrapText="1"/>
      <protection locked="0"/>
    </xf>
    <xf numFmtId="175" fontId="5" fillId="0" borderId="94" xfId="0" applyNumberFormat="1" applyFont="1" applyBorder="1" applyAlignment="1">
      <alignment horizontal="center" wrapText="1"/>
    </xf>
    <xf numFmtId="175" fontId="5" fillId="0" borderId="123" xfId="0" applyNumberFormat="1" applyFont="1" applyBorder="1" applyAlignment="1">
      <alignment horizontal="center" wrapText="1"/>
    </xf>
    <xf numFmtId="175" fontId="5" fillId="0" borderId="95" xfId="0" applyNumberFormat="1" applyFont="1" applyBorder="1" applyAlignment="1">
      <alignment horizontal="center" wrapText="1"/>
    </xf>
    <xf numFmtId="175" fontId="5" fillId="0" borderId="124" xfId="0" applyNumberFormat="1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95" fillId="4" borderId="22" xfId="91" applyFont="1" applyFill="1" applyBorder="1" applyAlignment="1">
      <alignment horizontal="left" vertical="center" wrapText="1"/>
      <protection/>
    </xf>
    <xf numFmtId="0" fontId="95" fillId="4" borderId="22" xfId="91" applyFont="1" applyFill="1" applyBorder="1" applyAlignment="1">
      <alignment horizontal="center" vertical="center" wrapText="1"/>
      <protection/>
    </xf>
    <xf numFmtId="4" fontId="18" fillId="24" borderId="29" xfId="91" applyNumberFormat="1" applyFont="1" applyFill="1" applyBorder="1" applyAlignment="1" applyProtection="1">
      <alignment horizontal="center" vertical="center"/>
      <protection locked="0"/>
    </xf>
    <xf numFmtId="4" fontId="18" fillId="24" borderId="18" xfId="91" applyNumberFormat="1" applyFont="1" applyFill="1" applyBorder="1" applyAlignment="1" applyProtection="1">
      <alignment horizontal="center" vertical="center"/>
      <protection locked="0"/>
    </xf>
    <xf numFmtId="4" fontId="18" fillId="24" borderId="30" xfId="91" applyNumberFormat="1" applyFont="1" applyFill="1" applyBorder="1" applyAlignment="1" applyProtection="1">
      <alignment horizontal="center" vertical="center"/>
      <protection locked="0"/>
    </xf>
    <xf numFmtId="4" fontId="18" fillId="24" borderId="77" xfId="91" applyNumberFormat="1" applyFont="1" applyFill="1" applyBorder="1" applyAlignment="1" applyProtection="1">
      <alignment horizontal="center" vertical="center"/>
      <protection locked="0"/>
    </xf>
    <xf numFmtId="4" fontId="18" fillId="22" borderId="29" xfId="91" applyNumberFormat="1" applyFont="1" applyFill="1" applyBorder="1" applyAlignment="1" applyProtection="1">
      <alignment horizontal="center" vertical="center"/>
      <protection locked="0"/>
    </xf>
    <xf numFmtId="4" fontId="71" fillId="24" borderId="30" xfId="91" applyNumberFormat="1" applyFont="1" applyFill="1" applyBorder="1" applyAlignment="1" applyProtection="1">
      <alignment horizontal="center" vertical="center"/>
      <protection locked="0"/>
    </xf>
    <xf numFmtId="0" fontId="8" fillId="0" borderId="18" xfId="91" applyFont="1" applyFill="1" applyBorder="1">
      <alignment/>
      <protection/>
    </xf>
    <xf numFmtId="0" fontId="8" fillId="0" borderId="30" xfId="91" applyFont="1" applyFill="1" applyBorder="1">
      <alignment/>
      <protection/>
    </xf>
    <xf numFmtId="0" fontId="114" fillId="4" borderId="26" xfId="91" applyFont="1" applyFill="1" applyBorder="1" applyAlignment="1">
      <alignment horizontal="left" vertical="center" wrapText="1"/>
      <protection/>
    </xf>
    <xf numFmtId="0" fontId="114" fillId="4" borderId="26" xfId="91" applyFont="1" applyFill="1" applyBorder="1" applyAlignment="1">
      <alignment horizontal="center" vertical="center" wrapText="1"/>
      <protection/>
    </xf>
    <xf numFmtId="4" fontId="8" fillId="24" borderId="87" xfId="91" applyNumberFormat="1" applyFont="1" applyFill="1" applyBorder="1" applyAlignment="1" applyProtection="1">
      <alignment horizontal="center" vertical="center"/>
      <protection locked="0"/>
    </xf>
    <xf numFmtId="4" fontId="8" fillId="24" borderId="47" xfId="91" applyNumberFormat="1" applyFont="1" applyFill="1" applyBorder="1" applyAlignment="1" applyProtection="1">
      <alignment horizontal="center" vertical="center"/>
      <protection locked="0"/>
    </xf>
    <xf numFmtId="4" fontId="8" fillId="24" borderId="89" xfId="91" applyNumberFormat="1" applyFont="1" applyFill="1" applyBorder="1" applyAlignment="1" applyProtection="1">
      <alignment horizontal="center" vertical="center"/>
      <protection locked="0"/>
    </xf>
    <xf numFmtId="4" fontId="8" fillId="24" borderId="85" xfId="91" applyNumberFormat="1" applyFont="1" applyFill="1" applyBorder="1" applyAlignment="1" applyProtection="1">
      <alignment horizontal="center" vertical="center"/>
      <protection locked="0"/>
    </xf>
    <xf numFmtId="4" fontId="8" fillId="22" borderId="87" xfId="91" applyNumberFormat="1" applyFont="1" applyFill="1" applyBorder="1" applyAlignment="1" applyProtection="1">
      <alignment horizontal="center" vertical="center"/>
      <protection locked="0"/>
    </xf>
    <xf numFmtId="4" fontId="130" fillId="24" borderId="89" xfId="91" applyNumberFormat="1" applyFont="1" applyFill="1" applyBorder="1" applyAlignment="1" applyProtection="1">
      <alignment horizontal="center" vertical="center"/>
      <protection locked="0"/>
    </xf>
    <xf numFmtId="4" fontId="8" fillId="22" borderId="16" xfId="91" applyNumberFormat="1" applyFont="1" applyFill="1" applyBorder="1" applyAlignment="1" applyProtection="1">
      <alignment horizontal="center" vertical="center"/>
      <protection locked="0"/>
    </xf>
    <xf numFmtId="0" fontId="8" fillId="0" borderId="47" xfId="91" applyFont="1" applyFill="1" applyBorder="1">
      <alignment/>
      <protection/>
    </xf>
    <xf numFmtId="0" fontId="8" fillId="0" borderId="89" xfId="91" applyFont="1" applyFill="1" applyBorder="1">
      <alignment/>
      <protection/>
    </xf>
    <xf numFmtId="0" fontId="135" fillId="4" borderId="94" xfId="91" applyFont="1" applyFill="1" applyBorder="1" applyAlignment="1">
      <alignment horizontal="left" vertical="center" wrapText="1"/>
      <protection/>
    </xf>
    <xf numFmtId="0" fontId="135" fillId="4" borderId="94" xfId="91" applyFont="1" applyFill="1" applyBorder="1" applyAlignment="1">
      <alignment horizontal="center" vertical="center" wrapText="1"/>
      <protection/>
    </xf>
    <xf numFmtId="4" fontId="130" fillId="24" borderId="123" xfId="91" applyNumberFormat="1" applyFont="1" applyFill="1" applyBorder="1" applyAlignment="1" applyProtection="1">
      <alignment horizontal="center" vertical="center"/>
      <protection locked="0"/>
    </xf>
    <xf numFmtId="4" fontId="130" fillId="24" borderId="95" xfId="91" applyNumberFormat="1" applyFont="1" applyFill="1" applyBorder="1" applyAlignment="1" applyProtection="1">
      <alignment horizontal="center" vertical="center"/>
      <protection locked="0"/>
    </xf>
    <xf numFmtId="4" fontId="130" fillId="24" borderId="124" xfId="91" applyNumberFormat="1" applyFont="1" applyFill="1" applyBorder="1" applyAlignment="1" applyProtection="1">
      <alignment horizontal="center" vertical="center"/>
      <protection locked="0"/>
    </xf>
    <xf numFmtId="4" fontId="130" fillId="24" borderId="10" xfId="91" applyNumberFormat="1" applyFont="1" applyFill="1" applyBorder="1" applyAlignment="1" applyProtection="1">
      <alignment horizontal="center" vertical="center"/>
      <protection locked="0"/>
    </xf>
    <xf numFmtId="4" fontId="130" fillId="22" borderId="123" xfId="91" applyNumberFormat="1" applyFont="1" applyFill="1" applyBorder="1" applyAlignment="1" applyProtection="1">
      <alignment horizontal="center" vertical="center"/>
      <protection locked="0"/>
    </xf>
    <xf numFmtId="0" fontId="18" fillId="4" borderId="26" xfId="91" applyFont="1" applyFill="1" applyBorder="1" applyAlignment="1">
      <alignment horizontal="left" vertical="center" wrapText="1"/>
      <protection/>
    </xf>
    <xf numFmtId="4" fontId="18" fillId="24" borderId="87" xfId="91" applyNumberFormat="1" applyFont="1" applyFill="1" applyBorder="1" applyAlignment="1" applyProtection="1">
      <alignment horizontal="center" vertical="center" wrapText="1"/>
      <protection locked="0"/>
    </xf>
    <xf numFmtId="4" fontId="18" fillId="24" borderId="47" xfId="91" applyNumberFormat="1" applyFont="1" applyFill="1" applyBorder="1" applyAlignment="1" applyProtection="1">
      <alignment horizontal="center" vertical="center" wrapText="1"/>
      <protection locked="0"/>
    </xf>
    <xf numFmtId="4" fontId="18" fillId="24" borderId="89" xfId="91" applyNumberFormat="1" applyFont="1" applyFill="1" applyBorder="1" applyAlignment="1" applyProtection="1">
      <alignment horizontal="center" vertical="center" wrapText="1"/>
      <protection locked="0"/>
    </xf>
    <xf numFmtId="4" fontId="18" fillId="24" borderId="85" xfId="91" applyNumberFormat="1" applyFont="1" applyFill="1" applyBorder="1" applyAlignment="1" applyProtection="1">
      <alignment horizontal="center" vertical="center" wrapText="1"/>
      <protection locked="0"/>
    </xf>
    <xf numFmtId="4" fontId="18" fillId="22" borderId="87" xfId="91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91" applyFont="1" applyFill="1" applyBorder="1">
      <alignment/>
      <protection/>
    </xf>
    <xf numFmtId="0" fontId="8" fillId="0" borderId="19" xfId="91" applyFont="1" applyFill="1" applyBorder="1">
      <alignment/>
      <protection/>
    </xf>
    <xf numFmtId="0" fontId="130" fillId="4" borderId="25" xfId="91" applyFont="1" applyFill="1" applyBorder="1" applyAlignment="1">
      <alignment horizontal="left" vertical="center" wrapText="1"/>
      <protection/>
    </xf>
    <xf numFmtId="0" fontId="130" fillId="4" borderId="25" xfId="91" applyFont="1" applyFill="1" applyBorder="1" applyAlignment="1">
      <alignment horizontal="center" vertical="center" wrapText="1"/>
      <protection/>
    </xf>
    <xf numFmtId="10" fontId="130" fillId="24" borderId="17" xfId="119" applyNumberFormat="1" applyFont="1" applyFill="1" applyBorder="1" applyAlignment="1" applyProtection="1">
      <alignment horizontal="center" vertical="center"/>
      <protection/>
    </xf>
    <xf numFmtId="4" fontId="130" fillId="24" borderId="14" xfId="91" applyNumberFormat="1" applyFont="1" applyFill="1" applyBorder="1" applyAlignment="1" applyProtection="1">
      <alignment horizontal="center" vertical="center"/>
      <protection/>
    </xf>
    <xf numFmtId="4" fontId="130" fillId="24" borderId="35" xfId="91" applyNumberFormat="1" applyFont="1" applyFill="1" applyBorder="1" applyAlignment="1" applyProtection="1">
      <alignment horizontal="center" vertical="center"/>
      <protection/>
    </xf>
    <xf numFmtId="4" fontId="130" fillId="24" borderId="93" xfId="91" applyNumberFormat="1" applyFont="1" applyFill="1" applyBorder="1" applyAlignment="1" applyProtection="1">
      <alignment horizontal="center" vertical="center"/>
      <protection/>
    </xf>
    <xf numFmtId="4" fontId="130" fillId="22" borderId="17" xfId="91" applyNumberFormat="1" applyFont="1" applyFill="1" applyBorder="1" applyAlignment="1" applyProtection="1">
      <alignment horizontal="center" vertical="center"/>
      <protection/>
    </xf>
    <xf numFmtId="4" fontId="130" fillId="24" borderId="14" xfId="91" applyNumberFormat="1" applyFont="1" applyFill="1" applyBorder="1" applyAlignment="1" applyProtection="1">
      <alignment horizontal="left" vertical="center" wrapText="1"/>
      <protection/>
    </xf>
    <xf numFmtId="0" fontId="130" fillId="0" borderId="13" xfId="91" applyFont="1" applyFill="1" applyBorder="1">
      <alignment/>
      <protection/>
    </xf>
    <xf numFmtId="0" fontId="130" fillId="0" borderId="19" xfId="91" applyFont="1" applyFill="1" applyBorder="1">
      <alignment/>
      <protection/>
    </xf>
    <xf numFmtId="0" fontId="8" fillId="0" borderId="88" xfId="91" applyFont="1" applyBorder="1">
      <alignment/>
      <protection/>
    </xf>
    <xf numFmtId="0" fontId="158" fillId="0" borderId="0" xfId="91" applyFont="1" applyBorder="1" applyAlignment="1">
      <alignment horizontal="left" vertical="center"/>
      <protection/>
    </xf>
    <xf numFmtId="0" fontId="18" fillId="4" borderId="29" xfId="91" applyFont="1" applyFill="1" applyBorder="1" applyAlignment="1">
      <alignment horizontal="center" vertical="center" wrapText="1"/>
      <protection/>
    </xf>
    <xf numFmtId="0" fontId="8" fillId="4" borderId="77" xfId="91" applyFont="1" applyFill="1" applyBorder="1" applyAlignment="1">
      <alignment horizontal="left" vertical="center" wrapText="1"/>
      <protection/>
    </xf>
    <xf numFmtId="4" fontId="8" fillId="24" borderId="16" xfId="91" applyNumberFormat="1" applyFont="1" applyFill="1" applyBorder="1" applyAlignment="1" applyProtection="1">
      <alignment horizontal="center" vertical="center" wrapText="1"/>
      <protection locked="0"/>
    </xf>
    <xf numFmtId="4" fontId="8" fillId="24" borderId="13" xfId="91" applyNumberFormat="1" applyFont="1" applyFill="1" applyBorder="1" applyAlignment="1" applyProtection="1">
      <alignment horizontal="center" vertical="center" wrapText="1"/>
      <protection locked="0"/>
    </xf>
    <xf numFmtId="4" fontId="8" fillId="24" borderId="19" xfId="91" applyNumberFormat="1" applyFont="1" applyFill="1" applyBorder="1" applyAlignment="1" applyProtection="1">
      <alignment horizontal="center" vertical="center" wrapText="1"/>
      <protection locked="0"/>
    </xf>
    <xf numFmtId="4" fontId="8" fillId="24" borderId="90" xfId="91" applyNumberFormat="1" applyFont="1" applyFill="1" applyBorder="1" applyAlignment="1" applyProtection="1">
      <alignment horizontal="center" vertical="center" wrapText="1"/>
      <protection locked="0"/>
    </xf>
    <xf numFmtId="4" fontId="8" fillId="22" borderId="16" xfId="91" applyNumberFormat="1" applyFont="1" applyFill="1" applyBorder="1" applyAlignment="1" applyProtection="1">
      <alignment horizontal="center" vertical="center" wrapText="1"/>
      <protection locked="0"/>
    </xf>
    <xf numFmtId="0" fontId="18" fillId="4" borderId="16" xfId="91" applyFont="1" applyFill="1" applyBorder="1" applyAlignment="1">
      <alignment horizontal="center" vertical="center" wrapText="1"/>
      <protection/>
    </xf>
    <xf numFmtId="0" fontId="8" fillId="4" borderId="90" xfId="91" applyFont="1" applyFill="1" applyBorder="1" applyAlignment="1">
      <alignment horizontal="left" vertical="center" wrapText="1"/>
      <protection/>
    </xf>
    <xf numFmtId="4" fontId="8" fillId="24" borderId="13" xfId="91" applyNumberFormat="1" applyFont="1" applyFill="1" applyBorder="1" applyAlignment="1" applyProtection="1">
      <alignment horizontal="center" vertical="center"/>
      <protection/>
    </xf>
    <xf numFmtId="4" fontId="8" fillId="24" borderId="19" xfId="91" applyNumberFormat="1" applyFont="1" applyFill="1" applyBorder="1" applyAlignment="1" applyProtection="1">
      <alignment horizontal="center" vertical="center"/>
      <protection/>
    </xf>
    <xf numFmtId="4" fontId="8" fillId="24" borderId="90" xfId="91" applyNumberFormat="1" applyFont="1" applyFill="1" applyBorder="1" applyAlignment="1" applyProtection="1">
      <alignment horizontal="center" vertical="center"/>
      <protection/>
    </xf>
    <xf numFmtId="4" fontId="8" fillId="22" borderId="16" xfId="91" applyNumberFormat="1" applyFont="1" applyFill="1" applyBorder="1" applyAlignment="1" applyProtection="1">
      <alignment horizontal="center" vertical="center"/>
      <protection/>
    </xf>
    <xf numFmtId="4" fontId="8" fillId="24" borderId="13" xfId="91" applyNumberFormat="1" applyFont="1" applyFill="1" applyBorder="1" applyAlignment="1" applyProtection="1">
      <alignment horizontal="left" vertical="center" wrapText="1"/>
      <protection/>
    </xf>
    <xf numFmtId="4" fontId="18" fillId="0" borderId="13" xfId="91" applyNumberFormat="1" applyFont="1" applyFill="1" applyBorder="1" applyAlignment="1" applyProtection="1">
      <alignment horizontal="center" vertical="center"/>
      <protection locked="0"/>
    </xf>
    <xf numFmtId="4" fontId="18" fillId="0" borderId="19" xfId="91" applyNumberFormat="1" applyFont="1" applyFill="1" applyBorder="1" applyAlignment="1" applyProtection="1">
      <alignment horizontal="center" vertical="center"/>
      <protection locked="0"/>
    </xf>
    <xf numFmtId="4" fontId="8" fillId="24" borderId="90" xfId="91" applyNumberFormat="1" applyFont="1" applyFill="1" applyBorder="1" applyAlignment="1" applyProtection="1">
      <alignment horizontal="center" vertical="center"/>
      <protection locked="0"/>
    </xf>
    <xf numFmtId="0" fontId="18" fillId="4" borderId="17" xfId="91" applyFont="1" applyFill="1" applyBorder="1" applyAlignment="1">
      <alignment horizontal="center" vertical="center" wrapText="1"/>
      <protection/>
    </xf>
    <xf numFmtId="0" fontId="18" fillId="4" borderId="93" xfId="91" applyFont="1" applyFill="1" applyBorder="1" applyAlignment="1">
      <alignment horizontal="left" vertical="center" wrapText="1"/>
      <protection/>
    </xf>
    <xf numFmtId="4" fontId="18" fillId="24" borderId="17" xfId="91" applyNumberFormat="1" applyFont="1" applyFill="1" applyBorder="1" applyAlignment="1" applyProtection="1">
      <alignment horizontal="center" vertical="center"/>
      <protection locked="0"/>
    </xf>
    <xf numFmtId="4" fontId="18" fillId="24" borderId="14" xfId="91" applyNumberFormat="1" applyFont="1" applyFill="1" applyBorder="1" applyAlignment="1" applyProtection="1">
      <alignment horizontal="center" vertical="center"/>
      <protection locked="0"/>
    </xf>
    <xf numFmtId="4" fontId="18" fillId="24" borderId="35" xfId="91" applyNumberFormat="1" applyFont="1" applyFill="1" applyBorder="1" applyAlignment="1" applyProtection="1">
      <alignment horizontal="center" vertical="center"/>
      <protection locked="0"/>
    </xf>
    <xf numFmtId="4" fontId="18" fillId="24" borderId="93" xfId="91" applyNumberFormat="1" applyFont="1" applyFill="1" applyBorder="1" applyAlignment="1" applyProtection="1">
      <alignment horizontal="center" vertical="center"/>
      <protection locked="0"/>
    </xf>
    <xf numFmtId="4" fontId="18" fillId="22" borderId="17" xfId="91" applyNumberFormat="1" applyFont="1" applyFill="1" applyBorder="1" applyAlignment="1" applyProtection="1">
      <alignment horizontal="center" vertical="center"/>
      <protection locked="0"/>
    </xf>
    <xf numFmtId="0" fontId="18" fillId="0" borderId="13" xfId="91" applyFont="1" applyFill="1" applyBorder="1">
      <alignment/>
      <protection/>
    </xf>
    <xf numFmtId="0" fontId="18" fillId="0" borderId="19" xfId="91" applyFont="1" applyFill="1" applyBorder="1">
      <alignment/>
      <protection/>
    </xf>
    <xf numFmtId="0" fontId="18" fillId="0" borderId="0" xfId="91" applyFont="1" applyBorder="1" applyAlignment="1">
      <alignment/>
      <protection/>
    </xf>
    <xf numFmtId="0" fontId="18" fillId="0" borderId="0" xfId="91" applyFont="1" applyBorder="1" applyAlignment="1">
      <alignment vertical="center" wrapText="1"/>
      <protection/>
    </xf>
    <xf numFmtId="0" fontId="18" fillId="4" borderId="14" xfId="91" applyFont="1" applyFill="1" applyBorder="1" applyAlignment="1">
      <alignment horizontal="center" vertical="center" wrapText="1"/>
      <protection/>
    </xf>
    <xf numFmtId="0" fontId="18" fillId="4" borderId="35" xfId="91" applyFont="1" applyFill="1" applyBorder="1" applyAlignment="1">
      <alignment horizontal="center" vertical="center" wrapText="1"/>
      <protection/>
    </xf>
    <xf numFmtId="0" fontId="18" fillId="4" borderId="86" xfId="91" applyNumberFormat="1" applyFont="1" applyFill="1" applyBorder="1" applyAlignment="1">
      <alignment horizontal="center"/>
      <protection/>
    </xf>
    <xf numFmtId="0" fontId="18" fillId="4" borderId="86" xfId="91" applyFont="1" applyFill="1" applyBorder="1" applyAlignment="1">
      <alignment horizontal="left" wrapText="1"/>
      <protection/>
    </xf>
    <xf numFmtId="0" fontId="18" fillId="4" borderId="26" xfId="91" applyFont="1" applyFill="1" applyBorder="1" applyAlignment="1">
      <alignment horizontal="center"/>
      <protection/>
    </xf>
    <xf numFmtId="0" fontId="18" fillId="4" borderId="87" xfId="91" applyFont="1" applyFill="1" applyBorder="1" applyAlignment="1">
      <alignment horizontal="center"/>
      <protection/>
    </xf>
    <xf numFmtId="0" fontId="18" fillId="4" borderId="47" xfId="91" applyFont="1" applyFill="1" applyBorder="1" applyAlignment="1">
      <alignment horizontal="center"/>
      <protection/>
    </xf>
    <xf numFmtId="0" fontId="18" fillId="4" borderId="89" xfId="91" applyFont="1" applyFill="1" applyBorder="1" applyAlignment="1">
      <alignment horizontal="center"/>
      <protection/>
    </xf>
    <xf numFmtId="2" fontId="18" fillId="0" borderId="85" xfId="91" applyNumberFormat="1" applyFont="1" applyFill="1" applyBorder="1" applyAlignment="1">
      <alignment horizontal="center"/>
      <protection/>
    </xf>
    <xf numFmtId="2" fontId="18" fillId="0" borderId="87" xfId="91" applyNumberFormat="1" applyFont="1" applyFill="1" applyBorder="1" applyAlignment="1">
      <alignment horizontal="center"/>
      <protection/>
    </xf>
    <xf numFmtId="2" fontId="18" fillId="0" borderId="47" xfId="91" applyNumberFormat="1" applyFont="1" applyFill="1" applyBorder="1" applyAlignment="1" applyProtection="1">
      <alignment horizontal="center"/>
      <protection locked="0"/>
    </xf>
    <xf numFmtId="4" fontId="18" fillId="0" borderId="89" xfId="91" applyNumberFormat="1" applyFont="1" applyFill="1" applyBorder="1" applyAlignment="1">
      <alignment horizontal="center"/>
      <protection/>
    </xf>
    <xf numFmtId="4" fontId="18" fillId="0" borderId="87" xfId="91" applyNumberFormat="1" applyFont="1" applyFill="1" applyBorder="1" applyAlignment="1">
      <alignment horizontal="center"/>
      <protection/>
    </xf>
    <xf numFmtId="4" fontId="18" fillId="0" borderId="47" xfId="91" applyNumberFormat="1" applyFont="1" applyFill="1" applyBorder="1" applyAlignment="1">
      <alignment horizontal="center"/>
      <protection/>
    </xf>
    <xf numFmtId="0" fontId="8" fillId="0" borderId="89" xfId="91" applyFont="1" applyFill="1" applyBorder="1" applyAlignment="1">
      <alignment horizontal="center"/>
      <protection/>
    </xf>
    <xf numFmtId="0" fontId="8" fillId="4" borderId="24" xfId="91" applyNumberFormat="1" applyFont="1" applyFill="1" applyBorder="1" applyAlignment="1">
      <alignment horizontal="center"/>
      <protection/>
    </xf>
    <xf numFmtId="0" fontId="8" fillId="4" borderId="24" xfId="91" applyFont="1" applyFill="1" applyBorder="1" applyAlignment="1">
      <alignment horizontal="left" wrapText="1"/>
      <protection/>
    </xf>
    <xf numFmtId="0" fontId="8" fillId="4" borderId="16" xfId="91" applyFont="1" applyFill="1" applyBorder="1" applyAlignment="1">
      <alignment horizontal="center"/>
      <protection/>
    </xf>
    <xf numFmtId="0" fontId="8" fillId="4" borderId="13" xfId="91" applyFont="1" applyFill="1" applyBorder="1" applyAlignment="1">
      <alignment horizontal="center"/>
      <protection/>
    </xf>
    <xf numFmtId="0" fontId="8" fillId="4" borderId="19" xfId="91" applyFont="1" applyFill="1" applyBorder="1" applyAlignment="1">
      <alignment horizontal="center"/>
      <protection/>
    </xf>
    <xf numFmtId="2" fontId="18" fillId="0" borderId="90" xfId="91" applyNumberFormat="1" applyFont="1" applyFill="1" applyBorder="1" applyAlignment="1">
      <alignment horizontal="center"/>
      <protection/>
    </xf>
    <xf numFmtId="2" fontId="18" fillId="0" borderId="16" xfId="91" applyNumberFormat="1" applyFont="1" applyFill="1" applyBorder="1" applyAlignment="1">
      <alignment horizontal="center"/>
      <protection/>
    </xf>
    <xf numFmtId="2" fontId="18" fillId="0" borderId="13" xfId="91" applyNumberFormat="1" applyFont="1" applyFill="1" applyBorder="1" applyAlignment="1" applyProtection="1">
      <alignment horizontal="center"/>
      <protection locked="0"/>
    </xf>
    <xf numFmtId="4" fontId="18" fillId="0" borderId="19" xfId="91" applyNumberFormat="1" applyFont="1" applyFill="1" applyBorder="1" applyAlignment="1">
      <alignment horizontal="center"/>
      <protection/>
    </xf>
    <xf numFmtId="4" fontId="18" fillId="0" borderId="16" xfId="91" applyNumberFormat="1" applyFont="1" applyFill="1" applyBorder="1" applyAlignment="1">
      <alignment horizontal="center"/>
      <protection/>
    </xf>
    <xf numFmtId="4" fontId="18" fillId="0" borderId="13" xfId="91" applyNumberFormat="1" applyFont="1" applyFill="1" applyBorder="1" applyAlignment="1">
      <alignment horizontal="center"/>
      <protection/>
    </xf>
    <xf numFmtId="0" fontId="8" fillId="0" borderId="19" xfId="91" applyFont="1" applyFill="1" applyBorder="1" applyAlignment="1">
      <alignment horizontal="center"/>
      <protection/>
    </xf>
    <xf numFmtId="0" fontId="8" fillId="4" borderId="24" xfId="91" applyNumberFormat="1" applyFont="1" applyFill="1" applyBorder="1" applyAlignment="1">
      <alignment horizontal="center" vertical="center"/>
      <protection/>
    </xf>
    <xf numFmtId="0" fontId="8" fillId="4" borderId="24" xfId="110" applyFont="1" applyFill="1" applyBorder="1" applyAlignment="1" applyProtection="1">
      <alignment vertical="center" wrapText="1"/>
      <protection locked="0"/>
    </xf>
    <xf numFmtId="2" fontId="8" fillId="0" borderId="90" xfId="91" applyNumberFormat="1" applyFont="1" applyFill="1" applyBorder="1" applyAlignment="1" applyProtection="1">
      <alignment horizontal="center"/>
      <protection locked="0"/>
    </xf>
    <xf numFmtId="2" fontId="8" fillId="0" borderId="16" xfId="91" applyNumberFormat="1" applyFont="1" applyFill="1" applyBorder="1" applyAlignment="1" applyProtection="1">
      <alignment horizontal="center"/>
      <protection locked="0"/>
    </xf>
    <xf numFmtId="2" fontId="8" fillId="0" borderId="13" xfId="91" applyNumberFormat="1" applyFont="1" applyFill="1" applyBorder="1" applyAlignment="1" applyProtection="1">
      <alignment horizontal="center"/>
      <protection locked="0"/>
    </xf>
    <xf numFmtId="4" fontId="18" fillId="0" borderId="19" xfId="91" applyNumberFormat="1" applyFont="1" applyFill="1" applyBorder="1" applyAlignment="1" applyProtection="1">
      <alignment horizontal="center"/>
      <protection locked="0"/>
    </xf>
    <xf numFmtId="183" fontId="8" fillId="0" borderId="16" xfId="91" applyNumberFormat="1" applyFont="1" applyFill="1" applyBorder="1" applyAlignment="1" applyProtection="1">
      <alignment horizontal="center"/>
      <protection locked="0"/>
    </xf>
    <xf numFmtId="183" fontId="8" fillId="0" borderId="13" xfId="91" applyNumberFormat="1" applyFont="1" applyFill="1" applyBorder="1" applyAlignment="1" applyProtection="1">
      <alignment horizontal="center"/>
      <protection locked="0"/>
    </xf>
    <xf numFmtId="0" fontId="8" fillId="4" borderId="91" xfId="91" applyNumberFormat="1" applyFont="1" applyFill="1" applyBorder="1" applyAlignment="1">
      <alignment horizontal="center" vertical="center"/>
      <protection/>
    </xf>
    <xf numFmtId="0" fontId="8" fillId="4" borderId="91" xfId="110" applyFont="1" applyFill="1" applyBorder="1" applyAlignment="1" applyProtection="1">
      <alignment vertical="center" wrapText="1"/>
      <protection locked="0"/>
    </xf>
    <xf numFmtId="0" fontId="8" fillId="4" borderId="25" xfId="91" applyFont="1" applyFill="1" applyBorder="1" applyAlignment="1">
      <alignment horizontal="center"/>
      <protection/>
    </xf>
    <xf numFmtId="0" fontId="8" fillId="4" borderId="17" xfId="91" applyFont="1" applyFill="1" applyBorder="1" applyAlignment="1">
      <alignment horizontal="center"/>
      <protection/>
    </xf>
    <xf numFmtId="0" fontId="8" fillId="4" borderId="14" xfId="91" applyFont="1" applyFill="1" applyBorder="1" applyAlignment="1">
      <alignment horizontal="center"/>
      <protection/>
    </xf>
    <xf numFmtId="0" fontId="8" fillId="4" borderId="35" xfId="91" applyFont="1" applyFill="1" applyBorder="1" applyAlignment="1">
      <alignment horizontal="center"/>
      <protection/>
    </xf>
    <xf numFmtId="2" fontId="8" fillId="0" borderId="93" xfId="91" applyNumberFormat="1" applyFont="1" applyFill="1" applyBorder="1" applyAlignment="1" applyProtection="1">
      <alignment horizontal="center"/>
      <protection locked="0"/>
    </xf>
    <xf numFmtId="2" fontId="8" fillId="0" borderId="17" xfId="91" applyNumberFormat="1" applyFont="1" applyFill="1" applyBorder="1" applyAlignment="1" applyProtection="1">
      <alignment horizontal="center"/>
      <protection locked="0"/>
    </xf>
    <xf numFmtId="2" fontId="8" fillId="0" borderId="14" xfId="91" applyNumberFormat="1" applyFont="1" applyFill="1" applyBorder="1" applyAlignment="1" applyProtection="1">
      <alignment horizontal="center"/>
      <protection locked="0"/>
    </xf>
    <xf numFmtId="4" fontId="18" fillId="0" borderId="35" xfId="91" applyNumberFormat="1" applyFont="1" applyFill="1" applyBorder="1" applyAlignment="1" applyProtection="1">
      <alignment horizontal="center"/>
      <protection locked="0"/>
    </xf>
    <xf numFmtId="0" fontId="71" fillId="0" borderId="0" xfId="91" applyFont="1" applyBorder="1" applyAlignment="1">
      <alignment horizontal="left"/>
      <protection/>
    </xf>
    <xf numFmtId="0" fontId="8" fillId="0" borderId="88" xfId="91" applyFont="1" applyBorder="1" applyAlignment="1" applyProtection="1">
      <alignment wrapText="1"/>
      <protection locked="0"/>
    </xf>
    <xf numFmtId="0" fontId="8" fillId="0" borderId="0" xfId="91" applyFont="1" applyBorder="1" applyProtection="1">
      <alignment/>
      <protection locked="0"/>
    </xf>
    <xf numFmtId="0" fontId="18" fillId="22" borderId="127" xfId="91" applyFont="1" applyFill="1" applyBorder="1" applyAlignment="1">
      <alignment horizontal="center" vertical="center" wrapText="1"/>
      <protection/>
    </xf>
    <xf numFmtId="0" fontId="18" fillId="22" borderId="111" xfId="91" applyFont="1" applyFill="1" applyBorder="1" applyAlignment="1">
      <alignment horizontal="center" vertical="center" wrapText="1"/>
      <protection/>
    </xf>
    <xf numFmtId="0" fontId="18" fillId="6" borderId="32" xfId="91" applyFont="1" applyFill="1" applyBorder="1" applyAlignment="1" applyProtection="1">
      <alignment horizontal="center" vertical="center" wrapText="1"/>
      <protection/>
    </xf>
    <xf numFmtId="0" fontId="18" fillId="6" borderId="34" xfId="91" applyFont="1" applyFill="1" applyBorder="1" applyAlignment="1" applyProtection="1">
      <alignment horizontal="center" vertical="center" wrapText="1"/>
      <protection/>
    </xf>
    <xf numFmtId="0" fontId="18" fillId="6" borderId="33" xfId="91" applyFont="1" applyFill="1" applyBorder="1" applyAlignment="1" applyProtection="1">
      <alignment horizontal="center" vertical="center" wrapText="1"/>
      <protection/>
    </xf>
    <xf numFmtId="0" fontId="18" fillId="4" borderId="27" xfId="91" applyFont="1" applyFill="1" applyBorder="1" applyAlignment="1">
      <alignment horizontal="center"/>
      <protection/>
    </xf>
    <xf numFmtId="0" fontId="18" fillId="4" borderId="27" xfId="91" applyFont="1" applyFill="1" applyBorder="1" applyAlignment="1">
      <alignment wrapText="1"/>
      <protection/>
    </xf>
    <xf numFmtId="4" fontId="18" fillId="4" borderId="18" xfId="91" applyNumberFormat="1" applyFont="1" applyFill="1" applyBorder="1" applyAlignment="1" applyProtection="1">
      <alignment horizontal="center"/>
      <protection locked="0"/>
    </xf>
    <xf numFmtId="4" fontId="18" fillId="4" borderId="30" xfId="91" applyNumberFormat="1" applyFont="1" applyFill="1" applyBorder="1" applyAlignment="1" applyProtection="1">
      <alignment horizontal="center"/>
      <protection locked="0"/>
    </xf>
    <xf numFmtId="4" fontId="18" fillId="4" borderId="27" xfId="91" applyNumberFormat="1" applyFont="1" applyFill="1" applyBorder="1" applyAlignment="1" applyProtection="1">
      <alignment horizontal="center"/>
      <protection locked="0"/>
    </xf>
    <xf numFmtId="4" fontId="18" fillId="22" borderId="29" xfId="91" applyNumberFormat="1" applyFont="1" applyFill="1" applyBorder="1" applyAlignment="1" applyProtection="1">
      <alignment horizontal="center"/>
      <protection locked="0"/>
    </xf>
    <xf numFmtId="4" fontId="18" fillId="22" borderId="18" xfId="91" applyNumberFormat="1" applyFont="1" applyFill="1" applyBorder="1" applyAlignment="1" applyProtection="1">
      <alignment horizontal="center"/>
      <protection locked="0"/>
    </xf>
    <xf numFmtId="4" fontId="18" fillId="6" borderId="30" xfId="91" applyNumberFormat="1" applyFont="1" applyFill="1" applyBorder="1" applyAlignment="1" applyProtection="1">
      <alignment horizontal="center"/>
      <protection/>
    </xf>
    <xf numFmtId="0" fontId="8" fillId="4" borderId="74" xfId="91" applyFont="1" applyFill="1" applyBorder="1" applyAlignment="1">
      <alignment horizontal="center"/>
      <protection/>
    </xf>
    <xf numFmtId="4" fontId="8" fillId="4" borderId="13" xfId="91" applyNumberFormat="1" applyFont="1" applyFill="1" applyBorder="1" applyAlignment="1" applyProtection="1">
      <alignment horizontal="center"/>
      <protection locked="0"/>
    </xf>
    <xf numFmtId="4" fontId="8" fillId="4" borderId="19" xfId="91" applyNumberFormat="1" applyFont="1" applyFill="1" applyBorder="1" applyAlignment="1" applyProtection="1">
      <alignment horizontal="center"/>
      <protection locked="0"/>
    </xf>
    <xf numFmtId="4" fontId="8" fillId="4" borderId="24" xfId="91" applyNumberFormat="1" applyFont="1" applyFill="1" applyBorder="1" applyAlignment="1" applyProtection="1">
      <alignment horizontal="center"/>
      <protection locked="0"/>
    </xf>
    <xf numFmtId="4" fontId="18" fillId="22" borderId="16" xfId="91" applyNumberFormat="1" applyFont="1" applyFill="1" applyBorder="1" applyAlignment="1" applyProtection="1">
      <alignment horizontal="center"/>
      <protection locked="0"/>
    </xf>
    <xf numFmtId="0" fontId="18" fillId="4" borderId="24" xfId="91" applyNumberFormat="1" applyFont="1" applyFill="1" applyBorder="1" applyAlignment="1">
      <alignment horizontal="center"/>
      <protection/>
    </xf>
    <xf numFmtId="4" fontId="18" fillId="4" borderId="16" xfId="91" applyNumberFormat="1" applyFont="1" applyFill="1" applyBorder="1" applyAlignment="1" applyProtection="1">
      <alignment horizontal="center"/>
      <protection locked="0"/>
    </xf>
    <xf numFmtId="4" fontId="18" fillId="4" borderId="13" xfId="91" applyNumberFormat="1" applyFont="1" applyFill="1" applyBorder="1" applyAlignment="1" applyProtection="1">
      <alignment horizontal="center"/>
      <protection locked="0"/>
    </xf>
    <xf numFmtId="4" fontId="18" fillId="4" borderId="19" xfId="91" applyNumberFormat="1" applyFont="1" applyFill="1" applyBorder="1" applyAlignment="1" applyProtection="1">
      <alignment horizontal="center"/>
      <protection locked="0"/>
    </xf>
    <xf numFmtId="4" fontId="18" fillId="4" borderId="24" xfId="91" applyNumberFormat="1" applyFont="1" applyFill="1" applyBorder="1" applyAlignment="1" applyProtection="1">
      <alignment horizontal="center"/>
      <protection locked="0"/>
    </xf>
    <xf numFmtId="4" fontId="8" fillId="22" borderId="16" xfId="91" applyNumberFormat="1" applyFont="1" applyFill="1" applyBorder="1" applyAlignment="1" applyProtection="1">
      <alignment horizontal="center"/>
      <protection locked="0"/>
    </xf>
    <xf numFmtId="0" fontId="18" fillId="4" borderId="24" xfId="91" applyFont="1" applyFill="1" applyBorder="1" applyAlignment="1">
      <alignment horizontal="left" wrapText="1"/>
      <protection/>
    </xf>
    <xf numFmtId="0" fontId="18" fillId="4" borderId="104" xfId="91" applyNumberFormat="1" applyFont="1" applyFill="1" applyBorder="1" applyAlignment="1">
      <alignment horizontal="center"/>
      <protection/>
    </xf>
    <xf numFmtId="0" fontId="18" fillId="4" borderId="104" xfId="91" applyFont="1" applyFill="1" applyBorder="1" applyAlignment="1">
      <alignment wrapText="1"/>
      <protection/>
    </xf>
    <xf numFmtId="0" fontId="18" fillId="4" borderId="100" xfId="91" applyFont="1" applyFill="1" applyBorder="1" applyAlignment="1">
      <alignment horizontal="center"/>
      <protection/>
    </xf>
    <xf numFmtId="4" fontId="18" fillId="4" borderId="120" xfId="91" applyNumberFormat="1" applyFont="1" applyFill="1" applyBorder="1" applyAlignment="1" applyProtection="1">
      <alignment horizontal="center"/>
      <protection locked="0"/>
    </xf>
    <xf numFmtId="4" fontId="18" fillId="4" borderId="46" xfId="91" applyNumberFormat="1" applyFont="1" applyFill="1" applyBorder="1" applyAlignment="1" applyProtection="1">
      <alignment horizontal="center"/>
      <protection locked="0"/>
    </xf>
    <xf numFmtId="4" fontId="18" fillId="4" borderId="105" xfId="91" applyNumberFormat="1" applyFont="1" applyFill="1" applyBorder="1" applyAlignment="1" applyProtection="1">
      <alignment horizontal="center"/>
      <protection locked="0"/>
    </xf>
    <xf numFmtId="4" fontId="18" fillId="4" borderId="104" xfId="91" applyNumberFormat="1" applyFont="1" applyFill="1" applyBorder="1" applyAlignment="1" applyProtection="1">
      <alignment horizontal="center"/>
      <protection locked="0"/>
    </xf>
    <xf numFmtId="4" fontId="18" fillId="22" borderId="120" xfId="91" applyNumberFormat="1" applyFont="1" applyFill="1" applyBorder="1" applyAlignment="1" applyProtection="1">
      <alignment horizontal="center"/>
      <protection locked="0"/>
    </xf>
    <xf numFmtId="0" fontId="18" fillId="4" borderId="34" xfId="91" applyFont="1" applyFill="1" applyBorder="1" applyAlignment="1">
      <alignment horizontal="center"/>
      <protection/>
    </xf>
    <xf numFmtId="4" fontId="18" fillId="4" borderId="34" xfId="91" applyNumberFormat="1" applyFont="1" applyFill="1" applyBorder="1" applyAlignment="1" applyProtection="1">
      <alignment horizontal="center"/>
      <protection locked="0"/>
    </xf>
    <xf numFmtId="4" fontId="18" fillId="22" borderId="34" xfId="91" applyNumberFormat="1" applyFont="1" applyFill="1" applyBorder="1" applyAlignment="1" applyProtection="1">
      <alignment horizontal="center"/>
      <protection locked="0"/>
    </xf>
    <xf numFmtId="0" fontId="158" fillId="0" borderId="0" xfId="91" applyFont="1" applyBorder="1" applyAlignment="1">
      <alignment horizontal="center" wrapText="1"/>
      <protection/>
    </xf>
    <xf numFmtId="4" fontId="36" fillId="4" borderId="52" xfId="0" applyNumberFormat="1" applyFont="1" applyFill="1" applyBorder="1" applyAlignment="1">
      <alignment horizontal="center"/>
    </xf>
    <xf numFmtId="4" fontId="36" fillId="4" borderId="13" xfId="0" applyNumberFormat="1" applyFont="1" applyFill="1" applyBorder="1" applyAlignment="1">
      <alignment horizontal="center"/>
    </xf>
    <xf numFmtId="0" fontId="33" fillId="4" borderId="21" xfId="0" applyFont="1" applyFill="1" applyBorder="1" applyAlignment="1">
      <alignment horizontal="center" vertical="center" wrapText="1"/>
    </xf>
    <xf numFmtId="0" fontId="33" fillId="4" borderId="32" xfId="0" applyFont="1" applyFill="1" applyBorder="1" applyAlignment="1">
      <alignment horizontal="center" vertical="center" wrapText="1"/>
    </xf>
    <xf numFmtId="0" fontId="33" fillId="4" borderId="34" xfId="0" applyFont="1" applyFill="1" applyBorder="1" applyAlignment="1">
      <alignment horizontal="center" vertical="center" wrapText="1"/>
    </xf>
    <xf numFmtId="0" fontId="33" fillId="4" borderId="33" xfId="0" applyFont="1" applyFill="1" applyBorder="1" applyAlignment="1">
      <alignment horizontal="center" vertical="center" wrapText="1"/>
    </xf>
    <xf numFmtId="0" fontId="33" fillId="4" borderId="27" xfId="0" applyFont="1" applyFill="1" applyBorder="1" applyAlignment="1">
      <alignment horizontal="center"/>
    </xf>
    <xf numFmtId="0" fontId="33" fillId="4" borderId="24" xfId="0" applyFont="1" applyFill="1" applyBorder="1" applyAlignment="1">
      <alignment horizontal="center"/>
    </xf>
    <xf numFmtId="4" fontId="116" fillId="4" borderId="16" xfId="0" applyNumberFormat="1" applyFont="1" applyFill="1" applyBorder="1" applyAlignment="1">
      <alignment horizontal="center"/>
    </xf>
    <xf numFmtId="0" fontId="36" fillId="4" borderId="104" xfId="0" applyFont="1" applyFill="1" applyBorder="1" applyAlignment="1">
      <alignment horizontal="left" wrapText="1"/>
    </xf>
    <xf numFmtId="0" fontId="36" fillId="4" borderId="99" xfId="0" applyFont="1" applyFill="1" applyBorder="1" applyAlignment="1">
      <alignment horizontal="center"/>
    </xf>
    <xf numFmtId="4" fontId="36" fillId="4" borderId="120" xfId="0" applyNumberFormat="1" applyFont="1" applyFill="1" applyBorder="1" applyAlignment="1">
      <alignment horizontal="center"/>
    </xf>
    <xf numFmtId="0" fontId="36" fillId="4" borderId="46" xfId="0" applyFont="1" applyFill="1" applyBorder="1" applyAlignment="1">
      <alignment horizontal="center"/>
    </xf>
    <xf numFmtId="0" fontId="36" fillId="4" borderId="105" xfId="0" applyFont="1" applyFill="1" applyBorder="1" applyAlignment="1">
      <alignment horizontal="center"/>
    </xf>
    <xf numFmtId="4" fontId="116" fillId="4" borderId="52" xfId="0" applyNumberFormat="1" applyFont="1" applyFill="1" applyBorder="1" applyAlignment="1">
      <alignment horizontal="center"/>
    </xf>
    <xf numFmtId="4" fontId="36" fillId="4" borderId="128" xfId="0" applyNumberFormat="1" applyFont="1" applyFill="1" applyBorder="1" applyAlignment="1">
      <alignment horizontal="center"/>
    </xf>
    <xf numFmtId="4" fontId="116" fillId="4" borderId="13" xfId="0" applyNumberFormat="1" applyFont="1" applyFill="1" applyBorder="1" applyAlignment="1">
      <alignment horizontal="center"/>
    </xf>
    <xf numFmtId="4" fontId="36" fillId="4" borderId="19" xfId="0" applyNumberFormat="1" applyFont="1" applyFill="1" applyBorder="1" applyAlignment="1">
      <alignment horizontal="center"/>
    </xf>
    <xf numFmtId="0" fontId="33" fillId="4" borderId="86" xfId="0" applyFont="1" applyFill="1" applyBorder="1" applyAlignment="1">
      <alignment horizontal="left"/>
    </xf>
    <xf numFmtId="4" fontId="36" fillId="4" borderId="87" xfId="0" applyNumberFormat="1" applyFont="1" applyFill="1" applyBorder="1" applyAlignment="1">
      <alignment horizontal="center"/>
    </xf>
    <xf numFmtId="4" fontId="36" fillId="4" borderId="47" xfId="0" applyNumberFormat="1" applyFont="1" applyFill="1" applyBorder="1" applyAlignment="1">
      <alignment horizontal="center"/>
    </xf>
    <xf numFmtId="4" fontId="36" fillId="4" borderId="89" xfId="0" applyNumberFormat="1" applyFont="1" applyFill="1" applyBorder="1" applyAlignment="1">
      <alignment horizontal="center"/>
    </xf>
    <xf numFmtId="4" fontId="36" fillId="4" borderId="62" xfId="0" applyNumberFormat="1" applyFont="1" applyFill="1" applyBorder="1" applyAlignment="1">
      <alignment horizontal="center"/>
    </xf>
    <xf numFmtId="0" fontId="33" fillId="4" borderId="47" xfId="0" applyFont="1" applyFill="1" applyBorder="1" applyAlignment="1">
      <alignment horizontal="center"/>
    </xf>
    <xf numFmtId="0" fontId="33" fillId="4" borderId="89" xfId="0" applyFont="1" applyFill="1" applyBorder="1" applyAlignment="1">
      <alignment horizontal="center"/>
    </xf>
    <xf numFmtId="0" fontId="37" fillId="4" borderId="104" xfId="0" applyFont="1" applyFill="1" applyBorder="1" applyAlignment="1">
      <alignment horizontal="left" wrapText="1"/>
    </xf>
    <xf numFmtId="4" fontId="37" fillId="4" borderId="46" xfId="0" applyNumberFormat="1" applyFont="1" applyFill="1" applyBorder="1" applyAlignment="1">
      <alignment horizontal="center"/>
    </xf>
    <xf numFmtId="0" fontId="33" fillId="4" borderId="94" xfId="0" applyFont="1" applyFill="1" applyBorder="1" applyAlignment="1">
      <alignment horizontal="center"/>
    </xf>
    <xf numFmtId="0" fontId="37" fillId="4" borderId="28" xfId="0" applyFont="1" applyFill="1" applyBorder="1" applyAlignment="1">
      <alignment horizontal="left" wrapText="1"/>
    </xf>
    <xf numFmtId="4" fontId="71" fillId="0" borderId="100" xfId="91" applyNumberFormat="1" applyFont="1" applyBorder="1" applyAlignment="1">
      <alignment horizontal="center" vertical="center"/>
      <protection/>
    </xf>
    <xf numFmtId="0" fontId="18" fillId="0" borderId="74" xfId="91" applyFont="1" applyBorder="1" applyAlignment="1">
      <alignment horizontal="center"/>
      <protection/>
    </xf>
    <xf numFmtId="0" fontId="18" fillId="0" borderId="92" xfId="91" applyFont="1" applyBorder="1" applyAlignment="1">
      <alignment horizontal="center"/>
      <protection/>
    </xf>
    <xf numFmtId="4" fontId="18" fillId="0" borderId="22" xfId="91" applyNumberFormat="1" applyFont="1" applyBorder="1" applyAlignment="1" applyProtection="1">
      <alignment horizontal="center" vertical="center"/>
      <protection/>
    </xf>
    <xf numFmtId="4" fontId="8" fillId="0" borderId="23" xfId="91" applyNumberFormat="1" applyFont="1" applyBorder="1" applyAlignment="1" applyProtection="1">
      <alignment horizontal="center" vertical="center"/>
      <protection locked="0"/>
    </xf>
    <xf numFmtId="4" fontId="18" fillId="0" borderId="23" xfId="91" applyNumberFormat="1" applyFont="1" applyBorder="1" applyAlignment="1">
      <alignment horizontal="center" vertical="center"/>
      <protection/>
    </xf>
    <xf numFmtId="0" fontId="115" fillId="4" borderId="23" xfId="0" applyFont="1" applyFill="1" applyBorder="1" applyAlignment="1">
      <alignment horizontal="center"/>
    </xf>
    <xf numFmtId="0" fontId="37" fillId="4" borderId="99" xfId="0" applyFont="1" applyFill="1" applyBorder="1" applyAlignment="1">
      <alignment horizontal="center"/>
    </xf>
    <xf numFmtId="4" fontId="116" fillId="4" borderId="19" xfId="0" applyNumberFormat="1" applyFont="1" applyFill="1" applyBorder="1" applyAlignment="1">
      <alignment horizontal="center"/>
    </xf>
    <xf numFmtId="4" fontId="116" fillId="4" borderId="23" xfId="0" applyNumberFormat="1" applyFont="1" applyFill="1" applyBorder="1" applyAlignment="1">
      <alignment horizontal="center"/>
    </xf>
    <xf numFmtId="4" fontId="37" fillId="4" borderId="23" xfId="0" applyNumberFormat="1" applyFont="1" applyFill="1" applyBorder="1" applyAlignment="1">
      <alignment horizontal="center"/>
    </xf>
    <xf numFmtId="0" fontId="115" fillId="4" borderId="22" xfId="0" applyFont="1" applyFill="1" applyBorder="1" applyAlignment="1">
      <alignment horizontal="center"/>
    </xf>
    <xf numFmtId="0" fontId="37" fillId="4" borderId="94" xfId="0" applyFont="1" applyFill="1" applyBorder="1" applyAlignment="1">
      <alignment horizontal="center"/>
    </xf>
    <xf numFmtId="4" fontId="37" fillId="4" borderId="120" xfId="0" applyNumberFormat="1" applyFont="1" applyFill="1" applyBorder="1" applyAlignment="1">
      <alignment horizontal="center"/>
    </xf>
    <xf numFmtId="4" fontId="37" fillId="4" borderId="105" xfId="0" applyNumberFormat="1" applyFont="1" applyFill="1" applyBorder="1" applyAlignment="1">
      <alignment horizontal="center"/>
    </xf>
    <xf numFmtId="4" fontId="37" fillId="4" borderId="99" xfId="0" applyNumberFormat="1" applyFont="1" applyFill="1" applyBorder="1" applyAlignment="1">
      <alignment horizontal="center"/>
    </xf>
    <xf numFmtId="4" fontId="37" fillId="4" borderId="92" xfId="0" applyNumberFormat="1" applyFont="1" applyFill="1" applyBorder="1" applyAlignment="1">
      <alignment horizontal="center"/>
    </xf>
    <xf numFmtId="4" fontId="116" fillId="4" borderId="22" xfId="0" applyNumberFormat="1" applyFont="1" applyFill="1" applyBorder="1" applyAlignment="1">
      <alignment horizontal="center"/>
    </xf>
    <xf numFmtId="0" fontId="35" fillId="4" borderId="94" xfId="0" applyFont="1" applyFill="1" applyBorder="1" applyAlignment="1">
      <alignment horizontal="center"/>
    </xf>
    <xf numFmtId="0" fontId="37" fillId="4" borderId="46" xfId="0" applyFont="1" applyFill="1" applyBorder="1" applyAlignment="1">
      <alignment horizontal="center"/>
    </xf>
    <xf numFmtId="2" fontId="35" fillId="4" borderId="47" xfId="0" applyNumberFormat="1" applyFont="1" applyFill="1" applyBorder="1" applyAlignment="1">
      <alignment horizontal="center"/>
    </xf>
    <xf numFmtId="2" fontId="35" fillId="4" borderId="32" xfId="0" applyNumberFormat="1" applyFont="1" applyFill="1" applyBorder="1" applyAlignment="1">
      <alignment horizontal="center"/>
    </xf>
    <xf numFmtId="2" fontId="35" fillId="4" borderId="34" xfId="0" applyNumberFormat="1" applyFont="1" applyFill="1" applyBorder="1" applyAlignment="1">
      <alignment horizontal="center"/>
    </xf>
    <xf numFmtId="2" fontId="35" fillId="4" borderId="33" xfId="0" applyNumberFormat="1" applyFont="1" applyFill="1" applyBorder="1" applyAlignment="1">
      <alignment horizontal="center"/>
    </xf>
    <xf numFmtId="2" fontId="35" fillId="4" borderId="75" xfId="0" applyNumberFormat="1" applyFont="1" applyFill="1" applyBorder="1" applyAlignment="1">
      <alignment horizontal="center"/>
    </xf>
    <xf numFmtId="0" fontId="35" fillId="4" borderId="22" xfId="0" applyFont="1" applyFill="1" applyBorder="1" applyAlignment="1">
      <alignment horizontal="center" vertical="center"/>
    </xf>
    <xf numFmtId="4" fontId="35" fillId="4" borderId="22" xfId="0" applyNumberFormat="1" applyFont="1" applyFill="1" applyBorder="1" applyAlignment="1">
      <alignment horizontal="center"/>
    </xf>
    <xf numFmtId="2" fontId="35" fillId="4" borderId="131" xfId="0" applyNumberFormat="1" applyFont="1" applyFill="1" applyBorder="1" applyAlignment="1">
      <alignment horizontal="center"/>
    </xf>
    <xf numFmtId="4" fontId="132" fillId="4" borderId="16" xfId="0" applyNumberFormat="1" applyFont="1" applyFill="1" applyBorder="1" applyAlignment="1">
      <alignment horizontal="center"/>
    </xf>
    <xf numFmtId="4" fontId="35" fillId="4" borderId="57" xfId="0" applyNumberFormat="1" applyFont="1" applyFill="1" applyBorder="1" applyAlignment="1">
      <alignment horizontal="center"/>
    </xf>
    <xf numFmtId="4" fontId="132" fillId="4" borderId="23" xfId="0" applyNumberFormat="1" applyFont="1" applyFill="1" applyBorder="1" applyAlignment="1">
      <alignment horizontal="center"/>
    </xf>
    <xf numFmtId="4" fontId="132" fillId="4" borderId="25" xfId="0" applyNumberFormat="1" applyFont="1" applyFill="1" applyBorder="1" applyAlignment="1">
      <alignment horizontal="center"/>
    </xf>
    <xf numFmtId="4" fontId="132" fillId="4" borderId="13" xfId="0" applyNumberFormat="1" applyFont="1" applyFill="1" applyBorder="1" applyAlignment="1">
      <alignment horizontal="center"/>
    </xf>
    <xf numFmtId="4" fontId="132" fillId="4" borderId="19" xfId="0" applyNumberFormat="1" applyFont="1" applyFill="1" applyBorder="1" applyAlignment="1">
      <alignment horizontal="center"/>
    </xf>
    <xf numFmtId="4" fontId="35" fillId="4" borderId="88" xfId="0" applyNumberFormat="1" applyFont="1" applyFill="1" applyBorder="1" applyAlignment="1">
      <alignment horizontal="center"/>
    </xf>
    <xf numFmtId="4" fontId="132" fillId="4" borderId="120" xfId="0" applyNumberFormat="1" applyFont="1" applyFill="1" applyBorder="1" applyAlignment="1">
      <alignment horizontal="center"/>
    </xf>
    <xf numFmtId="4" fontId="132" fillId="4" borderId="88" xfId="0" applyNumberFormat="1" applyFont="1" applyFill="1" applyBorder="1" applyAlignment="1">
      <alignment horizontal="center"/>
    </xf>
    <xf numFmtId="4" fontId="132" fillId="4" borderId="46" xfId="0" applyNumberFormat="1" applyFont="1" applyFill="1" applyBorder="1" applyAlignment="1">
      <alignment horizontal="center"/>
    </xf>
    <xf numFmtId="4" fontId="132" fillId="4" borderId="105" xfId="0" applyNumberFormat="1" applyFont="1" applyFill="1" applyBorder="1" applyAlignment="1">
      <alignment horizontal="center"/>
    </xf>
    <xf numFmtId="0" fontId="37" fillId="4" borderId="105" xfId="0" applyFont="1" applyFill="1" applyBorder="1" applyAlignment="1">
      <alignment horizontal="center"/>
    </xf>
    <xf numFmtId="2" fontId="37" fillId="4" borderId="120" xfId="0" applyNumberFormat="1" applyFont="1" applyFill="1" applyBorder="1" applyAlignment="1">
      <alignment horizontal="center"/>
    </xf>
    <xf numFmtId="2" fontId="37" fillId="4" borderId="46" xfId="0" applyNumberFormat="1" applyFont="1" applyFill="1" applyBorder="1" applyAlignment="1">
      <alignment horizontal="center"/>
    </xf>
    <xf numFmtId="2" fontId="37" fillId="4" borderId="105" xfId="0" applyNumberFormat="1" applyFont="1" applyFill="1" applyBorder="1" applyAlignment="1">
      <alignment horizontal="center"/>
    </xf>
    <xf numFmtId="10" fontId="132" fillId="4" borderId="120" xfId="119" applyNumberFormat="1" applyFont="1" applyFill="1" applyBorder="1" applyAlignment="1">
      <alignment horizontal="center" vertical="center"/>
    </xf>
    <xf numFmtId="10" fontId="132" fillId="4" borderId="46" xfId="119" applyNumberFormat="1" applyFont="1" applyFill="1" applyBorder="1" applyAlignment="1">
      <alignment horizontal="center" vertical="center"/>
    </xf>
    <xf numFmtId="10" fontId="132" fillId="4" borderId="105" xfId="119" applyNumberFormat="1" applyFont="1" applyFill="1" applyBorder="1" applyAlignment="1">
      <alignment horizontal="center" vertical="center"/>
    </xf>
    <xf numFmtId="10" fontId="132" fillId="4" borderId="0" xfId="119" applyNumberFormat="1" applyFont="1" applyFill="1" applyBorder="1" applyAlignment="1">
      <alignment horizontal="center" vertical="center"/>
    </xf>
    <xf numFmtId="4" fontId="35" fillId="4" borderId="21" xfId="0" applyNumberFormat="1" applyFont="1" applyFill="1" applyBorder="1" applyAlignment="1">
      <alignment horizontal="center"/>
    </xf>
    <xf numFmtId="2" fontId="35" fillId="4" borderId="88" xfId="0" applyNumberFormat="1" applyFont="1" applyFill="1" applyBorder="1" applyAlignment="1">
      <alignment horizontal="center"/>
    </xf>
    <xf numFmtId="4" fontId="35" fillId="4" borderId="127" xfId="0" applyNumberFormat="1" applyFont="1" applyFill="1" applyBorder="1" applyAlignment="1">
      <alignment horizontal="center"/>
    </xf>
    <xf numFmtId="4" fontId="35" fillId="4" borderId="111" xfId="0" applyNumberFormat="1" applyFont="1" applyFill="1" applyBorder="1" applyAlignment="1">
      <alignment horizontal="center"/>
    </xf>
    <xf numFmtId="4" fontId="35" fillId="4" borderId="121" xfId="0" applyNumberFormat="1" applyFont="1" applyFill="1" applyBorder="1" applyAlignment="1">
      <alignment horizontal="center"/>
    </xf>
    <xf numFmtId="0" fontId="35" fillId="4" borderId="94" xfId="0" applyFont="1" applyFill="1" applyBorder="1" applyAlignment="1">
      <alignment horizontal="left" wrapText="1"/>
    </xf>
    <xf numFmtId="0" fontId="33" fillId="4" borderId="91" xfId="0" applyFont="1" applyFill="1" applyBorder="1" applyAlignment="1">
      <alignment horizontal="center"/>
    </xf>
    <xf numFmtId="0" fontId="33" fillId="4" borderId="31" xfId="0" applyFont="1" applyFill="1" applyBorder="1" applyAlignment="1">
      <alignment horizontal="left" wrapText="1"/>
    </xf>
    <xf numFmtId="0" fontId="33" fillId="4" borderId="74" xfId="0" applyFont="1" applyFill="1" applyBorder="1" applyAlignment="1">
      <alignment horizontal="left" wrapText="1"/>
    </xf>
    <xf numFmtId="0" fontId="33" fillId="4" borderId="92" xfId="0" applyFont="1" applyFill="1" applyBorder="1" applyAlignment="1">
      <alignment horizontal="left" wrapText="1"/>
    </xf>
    <xf numFmtId="0" fontId="35" fillId="4" borderId="94" xfId="0" applyFont="1" applyFill="1" applyBorder="1" applyAlignment="1">
      <alignment horizontal="center"/>
    </xf>
    <xf numFmtId="2" fontId="33" fillId="4" borderId="13" xfId="0" applyNumberFormat="1" applyFont="1" applyFill="1" applyBorder="1" applyAlignment="1">
      <alignment horizontal="center"/>
    </xf>
    <xf numFmtId="2" fontId="33" fillId="4" borderId="29" xfId="0" applyNumberFormat="1" applyFont="1" applyFill="1" applyBorder="1" applyAlignment="1">
      <alignment horizontal="center"/>
    </xf>
    <xf numFmtId="2" fontId="33" fillId="4" borderId="18" xfId="0" applyNumberFormat="1" applyFont="1" applyFill="1" applyBorder="1" applyAlignment="1">
      <alignment horizontal="center"/>
    </xf>
    <xf numFmtId="2" fontId="33" fillId="4" borderId="30" xfId="0" applyNumberFormat="1" applyFont="1" applyFill="1" applyBorder="1" applyAlignment="1">
      <alignment horizontal="center"/>
    </xf>
    <xf numFmtId="2" fontId="33" fillId="4" borderId="16" xfId="0" applyNumberFormat="1" applyFont="1" applyFill="1" applyBorder="1" applyAlignment="1">
      <alignment horizontal="center"/>
    </xf>
    <xf numFmtId="2" fontId="33" fillId="4" borderId="19" xfId="0" applyNumberFormat="1" applyFont="1" applyFill="1" applyBorder="1" applyAlignment="1">
      <alignment horizontal="center"/>
    </xf>
    <xf numFmtId="2" fontId="33" fillId="4" borderId="17" xfId="0" applyNumberFormat="1" applyFont="1" applyFill="1" applyBorder="1" applyAlignment="1">
      <alignment horizontal="center"/>
    </xf>
    <xf numFmtId="2" fontId="33" fillId="4" borderId="14" xfId="0" applyNumberFormat="1" applyFont="1" applyFill="1" applyBorder="1" applyAlignment="1">
      <alignment horizontal="center"/>
    </xf>
    <xf numFmtId="2" fontId="33" fillId="4" borderId="35" xfId="0" applyNumberFormat="1" applyFont="1" applyFill="1" applyBorder="1" applyAlignment="1">
      <alignment horizontal="center"/>
    </xf>
    <xf numFmtId="2" fontId="33" fillId="4" borderId="55" xfId="0" applyNumberFormat="1" applyFont="1" applyFill="1" applyBorder="1" applyAlignment="1">
      <alignment horizontal="center"/>
    </xf>
    <xf numFmtId="2" fontId="33" fillId="4" borderId="51" xfId="0" applyNumberFormat="1" applyFont="1" applyFill="1" applyBorder="1" applyAlignment="1">
      <alignment horizontal="center"/>
    </xf>
    <xf numFmtId="2" fontId="33" fillId="4" borderId="54" xfId="0" applyNumberFormat="1" applyFont="1" applyFill="1" applyBorder="1" applyAlignment="1">
      <alignment horizontal="center"/>
    </xf>
    <xf numFmtId="2" fontId="33" fillId="4" borderId="22" xfId="0" applyNumberFormat="1" applyFont="1" applyFill="1" applyBorder="1" applyAlignment="1">
      <alignment horizontal="center"/>
    </xf>
    <xf numFmtId="2" fontId="33" fillId="4" borderId="23" xfId="0" applyNumberFormat="1" applyFont="1" applyFill="1" applyBorder="1" applyAlignment="1">
      <alignment horizontal="center"/>
    </xf>
    <xf numFmtId="2" fontId="33" fillId="4" borderId="25" xfId="0" applyNumberFormat="1" applyFont="1" applyFill="1" applyBorder="1" applyAlignment="1">
      <alignment horizontal="center"/>
    </xf>
    <xf numFmtId="2" fontId="35" fillId="4" borderId="94" xfId="0" applyNumberFormat="1" applyFont="1" applyFill="1" applyBorder="1" applyAlignment="1">
      <alignment horizontal="center"/>
    </xf>
    <xf numFmtId="2" fontId="33" fillId="4" borderId="88" xfId="0" applyNumberFormat="1" applyFont="1" applyFill="1" applyBorder="1" applyAlignment="1">
      <alignment horizontal="center"/>
    </xf>
    <xf numFmtId="2" fontId="35" fillId="4" borderId="60" xfId="0" applyNumberFormat="1" applyFont="1" applyFill="1" applyBorder="1" applyAlignment="1">
      <alignment horizontal="center"/>
    </xf>
    <xf numFmtId="4" fontId="35" fillId="4" borderId="132" xfId="0" applyNumberFormat="1" applyFont="1" applyFill="1" applyBorder="1" applyAlignment="1">
      <alignment horizontal="center"/>
    </xf>
    <xf numFmtId="4" fontId="35" fillId="4" borderId="131" xfId="0" applyNumberFormat="1" applyFont="1" applyFill="1" applyBorder="1" applyAlignment="1">
      <alignment horizontal="center"/>
    </xf>
    <xf numFmtId="4" fontId="35" fillId="4" borderId="133" xfId="0" applyNumberFormat="1" applyFont="1" applyFill="1" applyBorder="1" applyAlignment="1">
      <alignment horizontal="center"/>
    </xf>
    <xf numFmtId="4" fontId="33" fillId="4" borderId="51" xfId="0" applyNumberFormat="1" applyFont="1" applyFill="1" applyBorder="1" applyAlignment="1">
      <alignment horizontal="center"/>
    </xf>
    <xf numFmtId="4" fontId="33" fillId="4" borderId="54" xfId="0" applyNumberFormat="1" applyFont="1" applyFill="1" applyBorder="1" applyAlignment="1">
      <alignment horizontal="center"/>
    </xf>
    <xf numFmtId="4" fontId="35" fillId="4" borderId="55" xfId="0" applyNumberFormat="1" applyFont="1" applyFill="1" applyBorder="1" applyAlignment="1">
      <alignment horizontal="center"/>
    </xf>
    <xf numFmtId="4" fontId="33" fillId="4" borderId="23" xfId="0" applyNumberFormat="1" applyFont="1" applyFill="1" applyBorder="1" applyAlignment="1">
      <alignment horizontal="center"/>
    </xf>
    <xf numFmtId="4" fontId="33" fillId="4" borderId="25" xfId="0" applyNumberFormat="1" applyFont="1" applyFill="1" applyBorder="1" applyAlignment="1">
      <alignment horizontal="center"/>
    </xf>
    <xf numFmtId="0" fontId="132" fillId="4" borderId="23" xfId="0" applyFont="1" applyFill="1" applyBorder="1" applyAlignment="1">
      <alignment horizontal="center"/>
    </xf>
    <xf numFmtId="0" fontId="132" fillId="4" borderId="24" xfId="0" applyFont="1" applyFill="1" applyBorder="1" applyAlignment="1">
      <alignment horizontal="left"/>
    </xf>
    <xf numFmtId="4" fontId="132" fillId="4" borderId="51" xfId="0" applyNumberFormat="1" applyFont="1" applyFill="1" applyBorder="1" applyAlignment="1">
      <alignment horizontal="center"/>
    </xf>
    <xf numFmtId="0" fontId="132" fillId="0" borderId="0" xfId="0" applyFont="1" applyAlignment="1">
      <alignment horizontal="center"/>
    </xf>
    <xf numFmtId="2" fontId="35" fillId="4" borderId="123" xfId="0" applyNumberFormat="1" applyFont="1" applyFill="1" applyBorder="1" applyAlignment="1">
      <alignment horizontal="center"/>
    </xf>
    <xf numFmtId="2" fontId="35" fillId="4" borderId="95" xfId="0" applyNumberFormat="1" applyFont="1" applyFill="1" applyBorder="1" applyAlignment="1">
      <alignment horizontal="center"/>
    </xf>
    <xf numFmtId="2" fontId="35" fillId="4" borderId="124" xfId="0" applyNumberFormat="1" applyFont="1" applyFill="1" applyBorder="1" applyAlignment="1">
      <alignment horizontal="center"/>
    </xf>
    <xf numFmtId="0" fontId="8" fillId="0" borderId="0" xfId="109" applyFont="1">
      <alignment/>
      <protection/>
    </xf>
    <xf numFmtId="0" fontId="8" fillId="0" borderId="0" xfId="109" applyFont="1" applyAlignment="1">
      <alignment horizontal="center"/>
      <protection/>
    </xf>
    <xf numFmtId="0" fontId="18" fillId="0" borderId="0" xfId="109" applyFont="1" applyBorder="1" applyAlignment="1">
      <alignment/>
      <protection/>
    </xf>
    <xf numFmtId="0" fontId="18" fillId="0" borderId="29" xfId="109" applyFont="1" applyBorder="1" applyAlignment="1">
      <alignment horizontal="center" vertical="center" wrapText="1"/>
      <protection/>
    </xf>
    <xf numFmtId="0" fontId="18" fillId="0" borderId="18" xfId="109" applyFont="1" applyBorder="1" applyAlignment="1">
      <alignment horizontal="center" vertical="center" wrapText="1"/>
      <protection/>
    </xf>
    <xf numFmtId="0" fontId="8" fillId="0" borderId="25" xfId="109" applyFont="1" applyBorder="1" applyAlignment="1">
      <alignment horizontal="center" vertical="center" wrapText="1"/>
      <protection/>
    </xf>
    <xf numFmtId="0" fontId="8" fillId="0" borderId="17" xfId="109" applyFont="1" applyBorder="1" applyAlignment="1">
      <alignment horizontal="center" vertical="center" wrapText="1"/>
      <protection/>
    </xf>
    <xf numFmtId="0" fontId="8" fillId="0" borderId="14" xfId="109" applyFont="1" applyBorder="1" applyAlignment="1">
      <alignment horizontal="center" vertical="center" wrapText="1"/>
      <protection/>
    </xf>
    <xf numFmtId="0" fontId="8" fillId="0" borderId="35" xfId="109" applyFont="1" applyBorder="1" applyAlignment="1">
      <alignment horizontal="center" vertical="center" wrapText="1"/>
      <protection/>
    </xf>
    <xf numFmtId="0" fontId="8" fillId="0" borderId="55" xfId="109" applyFont="1" applyBorder="1" applyAlignment="1">
      <alignment horizontal="center" vertical="center" wrapText="1"/>
      <protection/>
    </xf>
    <xf numFmtId="0" fontId="8" fillId="0" borderId="88" xfId="109" applyFont="1" applyBorder="1" applyAlignment="1">
      <alignment horizontal="center" vertical="center" wrapText="1"/>
      <protection/>
    </xf>
    <xf numFmtId="0" fontId="8" fillId="0" borderId="86" xfId="109" applyFont="1" applyBorder="1" applyAlignment="1">
      <alignment horizontal="center" vertical="center" wrapText="1"/>
      <protection/>
    </xf>
    <xf numFmtId="2" fontId="8" fillId="0" borderId="86" xfId="109" applyNumberFormat="1" applyFont="1" applyBorder="1" applyAlignment="1">
      <alignment horizontal="center" vertical="center" wrapText="1"/>
      <protection/>
    </xf>
    <xf numFmtId="0" fontId="8" fillId="0" borderId="87" xfId="109" applyFont="1" applyBorder="1" applyAlignment="1">
      <alignment horizontal="center" vertical="center" wrapText="1"/>
      <protection/>
    </xf>
    <xf numFmtId="0" fontId="8" fillId="0" borderId="47" xfId="109" applyFont="1" applyBorder="1" applyAlignment="1">
      <alignment horizontal="center" vertical="center" wrapText="1"/>
      <protection/>
    </xf>
    <xf numFmtId="0" fontId="8" fillId="0" borderId="89" xfId="109" applyFont="1" applyBorder="1" applyAlignment="1">
      <alignment horizontal="center" vertical="center" wrapText="1"/>
      <protection/>
    </xf>
    <xf numFmtId="0" fontId="8" fillId="0" borderId="26" xfId="109" applyFont="1" applyBorder="1" applyAlignment="1">
      <alignment horizontal="center" vertical="center" wrapText="1"/>
      <protection/>
    </xf>
    <xf numFmtId="0" fontId="18" fillId="0" borderId="87" xfId="109" applyFont="1" applyFill="1" applyBorder="1" applyAlignment="1">
      <alignment vertical="center" wrapText="1"/>
      <protection/>
    </xf>
    <xf numFmtId="0" fontId="72" fillId="0" borderId="47" xfId="109" applyFont="1" applyFill="1" applyBorder="1" applyAlignment="1">
      <alignment vertical="center" wrapText="1"/>
      <protection/>
    </xf>
    <xf numFmtId="0" fontId="18" fillId="0" borderId="47" xfId="109" applyFont="1" applyBorder="1" applyAlignment="1">
      <alignment vertical="center" wrapText="1"/>
      <protection/>
    </xf>
    <xf numFmtId="0" fontId="61" fillId="0" borderId="89" xfId="109" applyFont="1" applyBorder="1" applyAlignment="1">
      <alignment vertical="center" wrapText="1"/>
      <protection/>
    </xf>
    <xf numFmtId="0" fontId="8" fillId="0" borderId="16" xfId="109" applyFont="1" applyBorder="1" applyAlignment="1">
      <alignment horizontal="center" vertical="center" wrapText="1"/>
      <protection/>
    </xf>
    <xf numFmtId="0" fontId="8" fillId="0" borderId="51" xfId="109" applyFont="1" applyBorder="1" applyAlignment="1">
      <alignment horizontal="center" vertical="center" wrapText="1"/>
      <protection/>
    </xf>
    <xf numFmtId="0" fontId="8" fillId="0" borderId="19" xfId="109" applyFont="1" applyBorder="1" applyAlignment="1">
      <alignment horizontal="center" vertical="center" wrapText="1"/>
      <protection/>
    </xf>
    <xf numFmtId="0" fontId="18" fillId="0" borderId="16" xfId="109" applyFont="1" applyBorder="1" applyAlignment="1">
      <alignment vertical="center" wrapText="1"/>
      <protection/>
    </xf>
    <xf numFmtId="0" fontId="18" fillId="0" borderId="13" xfId="109" applyFont="1" applyFill="1" applyBorder="1" applyAlignment="1">
      <alignment vertical="center" wrapText="1"/>
      <protection/>
    </xf>
    <xf numFmtId="0" fontId="18" fillId="0" borderId="13" xfId="109" applyFont="1" applyBorder="1" applyAlignment="1">
      <alignment vertical="center" wrapText="1"/>
      <protection/>
    </xf>
    <xf numFmtId="0" fontId="18" fillId="0" borderId="19" xfId="109" applyFont="1" applyBorder="1" applyAlignment="1">
      <alignment vertical="center" wrapText="1"/>
      <protection/>
    </xf>
    <xf numFmtId="0" fontId="8" fillId="0" borderId="74" xfId="109" applyFont="1" applyBorder="1" applyAlignment="1">
      <alignment horizontal="center" vertical="center" wrapText="1"/>
      <protection/>
    </xf>
    <xf numFmtId="0" fontId="8" fillId="0" borderId="24" xfId="109" applyFont="1" applyBorder="1" applyAlignment="1">
      <alignment horizontal="center" vertical="center" wrapText="1"/>
      <protection/>
    </xf>
    <xf numFmtId="0" fontId="8" fillId="0" borderId="13" xfId="109" applyFont="1" applyBorder="1" applyAlignment="1">
      <alignment horizontal="center" vertical="center" wrapText="1"/>
      <protection/>
    </xf>
    <xf numFmtId="0" fontId="8" fillId="0" borderId="23" xfId="109" applyFont="1" applyBorder="1" applyAlignment="1">
      <alignment horizontal="center" vertical="center" wrapText="1"/>
      <protection/>
    </xf>
    <xf numFmtId="0" fontId="40" fillId="0" borderId="0" xfId="109" applyFont="1">
      <alignment/>
      <protection/>
    </xf>
    <xf numFmtId="0" fontId="8" fillId="0" borderId="92" xfId="109" applyFont="1" applyBorder="1" applyAlignment="1">
      <alignment horizontal="center" vertical="center" wrapText="1"/>
      <protection/>
    </xf>
    <xf numFmtId="0" fontId="8" fillId="0" borderId="91" xfId="109" applyFont="1" applyBorder="1" applyAlignment="1">
      <alignment horizontal="center" vertical="center" wrapText="1"/>
      <protection/>
    </xf>
    <xf numFmtId="2" fontId="18" fillId="0" borderId="91" xfId="109" applyNumberFormat="1" applyFont="1" applyBorder="1" applyAlignment="1">
      <alignment horizontal="center" vertical="center" wrapText="1"/>
      <protection/>
    </xf>
    <xf numFmtId="0" fontId="8" fillId="0" borderId="54" xfId="109" applyFont="1" applyBorder="1" applyAlignment="1">
      <alignment horizontal="center" vertical="center" wrapText="1"/>
      <protection/>
    </xf>
    <xf numFmtId="0" fontId="18" fillId="0" borderId="17" xfId="109" applyFont="1" applyBorder="1" applyAlignment="1">
      <alignment vertical="center" wrapText="1"/>
      <protection/>
    </xf>
    <xf numFmtId="0" fontId="18" fillId="0" borderId="14" xfId="109" applyFont="1" applyFill="1" applyBorder="1" applyAlignment="1">
      <alignment vertical="center" wrapText="1"/>
      <protection/>
    </xf>
    <xf numFmtId="0" fontId="18" fillId="0" borderId="14" xfId="109" applyFont="1" applyBorder="1" applyAlignment="1">
      <alignment vertical="center" wrapText="1"/>
      <protection/>
    </xf>
    <xf numFmtId="0" fontId="18" fillId="0" borderId="35" xfId="109" applyFont="1" applyBorder="1" applyAlignment="1">
      <alignment vertical="center" wrapText="1"/>
      <protection/>
    </xf>
    <xf numFmtId="0" fontId="18" fillId="0" borderId="129" xfId="109" applyFont="1" applyBorder="1" applyAlignment="1">
      <alignment horizontal="center" vertical="center" wrapText="1"/>
      <protection/>
    </xf>
    <xf numFmtId="0" fontId="46" fillId="0" borderId="120" xfId="109" applyFont="1" applyBorder="1" applyAlignment="1">
      <alignment horizontal="center" vertical="center" wrapText="1"/>
      <protection/>
    </xf>
    <xf numFmtId="0" fontId="18" fillId="0" borderId="122" xfId="109" applyFont="1" applyBorder="1" applyAlignment="1">
      <alignment horizontal="center" vertical="center" wrapText="1"/>
      <protection/>
    </xf>
    <xf numFmtId="0" fontId="46" fillId="0" borderId="14" xfId="109" applyFont="1" applyBorder="1" applyAlignment="1">
      <alignment horizontal="center" vertical="center" wrapText="1"/>
      <protection/>
    </xf>
    <xf numFmtId="0" fontId="18" fillId="0" borderId="0" xfId="109" applyFont="1" applyBorder="1" applyAlignment="1">
      <alignment horizontal="center" vertical="center" wrapText="1"/>
      <protection/>
    </xf>
    <xf numFmtId="0" fontId="72" fillId="0" borderId="0" xfId="109" applyFont="1" applyBorder="1" applyAlignment="1">
      <alignment horizontal="center" vertical="center" wrapText="1"/>
      <protection/>
    </xf>
    <xf numFmtId="0" fontId="61" fillId="0" borderId="0" xfId="109" applyFont="1" applyBorder="1" applyAlignment="1">
      <alignment horizontal="center" vertical="center" wrapText="1"/>
      <protection/>
    </xf>
    <xf numFmtId="0" fontId="8" fillId="0" borderId="22" xfId="109" applyFont="1" applyBorder="1" applyAlignment="1">
      <alignment vertical="center" wrapText="1"/>
      <protection/>
    </xf>
    <xf numFmtId="0" fontId="8" fillId="0" borderId="29" xfId="109" applyFont="1" applyBorder="1" applyAlignment="1">
      <alignment vertical="center" wrapText="1"/>
      <protection/>
    </xf>
    <xf numFmtId="0" fontId="8" fillId="0" borderId="53" xfId="109" applyFont="1" applyBorder="1" applyAlignment="1">
      <alignment vertical="center" wrapText="1"/>
      <protection/>
    </xf>
    <xf numFmtId="0" fontId="8" fillId="0" borderId="53" xfId="109" applyFont="1" applyBorder="1" applyAlignment="1">
      <alignment horizontal="center" vertical="center" wrapText="1"/>
      <protection/>
    </xf>
    <xf numFmtId="0" fontId="8" fillId="0" borderId="18" xfId="109" applyFont="1" applyBorder="1" applyAlignment="1">
      <alignment horizontal="center" vertical="center" wrapText="1"/>
      <protection/>
    </xf>
    <xf numFmtId="0" fontId="8" fillId="0" borderId="47" xfId="109" applyFont="1" applyBorder="1">
      <alignment/>
      <protection/>
    </xf>
    <xf numFmtId="0" fontId="8" fillId="0" borderId="129" xfId="109" applyFont="1" applyBorder="1">
      <alignment/>
      <protection/>
    </xf>
    <xf numFmtId="0" fontId="8" fillId="0" borderId="62" xfId="109" applyFont="1" applyBorder="1" applyAlignment="1">
      <alignment horizontal="center" vertical="center" wrapText="1"/>
      <protection/>
    </xf>
    <xf numFmtId="0" fontId="8" fillId="0" borderId="26" xfId="109" applyFont="1" applyBorder="1" applyAlignment="1">
      <alignment vertical="center" wrapText="1"/>
      <protection/>
    </xf>
    <xf numFmtId="0" fontId="8" fillId="0" borderId="87" xfId="109" applyFont="1" applyBorder="1" applyAlignment="1">
      <alignment vertical="center" wrapText="1"/>
      <protection/>
    </xf>
    <xf numFmtId="0" fontId="8" fillId="0" borderId="62" xfId="109" applyFont="1" applyBorder="1" applyAlignment="1">
      <alignment vertical="center" wrapText="1"/>
      <protection/>
    </xf>
    <xf numFmtId="0" fontId="8" fillId="0" borderId="129" xfId="109" applyFont="1" applyBorder="1" applyAlignment="1">
      <alignment horizontal="center" vertical="center" wrapText="1"/>
      <protection/>
    </xf>
    <xf numFmtId="0" fontId="8" fillId="0" borderId="13" xfId="109" applyFont="1" applyBorder="1">
      <alignment/>
      <protection/>
    </xf>
    <xf numFmtId="0" fontId="8" fillId="0" borderId="51" xfId="109" applyFont="1" applyBorder="1">
      <alignment/>
      <protection/>
    </xf>
    <xf numFmtId="0" fontId="8" fillId="0" borderId="52" xfId="109" applyFont="1" applyBorder="1" applyAlignment="1">
      <alignment horizontal="center" vertical="center" wrapText="1"/>
      <protection/>
    </xf>
    <xf numFmtId="0" fontId="8" fillId="0" borderId="23" xfId="109" applyFont="1" applyBorder="1" applyAlignment="1">
      <alignment vertical="center" wrapText="1"/>
      <protection/>
    </xf>
    <xf numFmtId="0" fontId="8" fillId="0" borderId="16" xfId="109" applyFont="1" applyBorder="1" applyAlignment="1">
      <alignment vertical="center" wrapText="1"/>
      <protection/>
    </xf>
    <xf numFmtId="0" fontId="8" fillId="0" borderId="52" xfId="109" applyFont="1" applyBorder="1" applyAlignment="1">
      <alignment vertical="center" wrapText="1"/>
      <protection/>
    </xf>
    <xf numFmtId="0" fontId="18" fillId="0" borderId="13" xfId="109" applyFont="1" applyBorder="1" applyAlignment="1">
      <alignment horizontal="center" vertical="center" wrapText="1"/>
      <protection/>
    </xf>
    <xf numFmtId="0" fontId="8" fillId="0" borderId="25" xfId="109" applyFont="1" applyBorder="1" applyAlignment="1">
      <alignment vertical="center" wrapText="1"/>
      <protection/>
    </xf>
    <xf numFmtId="0" fontId="8" fillId="0" borderId="17" xfId="109" applyFont="1" applyBorder="1" applyAlignment="1">
      <alignment vertical="center" wrapText="1"/>
      <protection/>
    </xf>
    <xf numFmtId="0" fontId="8" fillId="0" borderId="56" xfId="109" applyFont="1" applyBorder="1" applyAlignment="1">
      <alignment vertical="center" wrapText="1"/>
      <protection/>
    </xf>
    <xf numFmtId="0" fontId="8" fillId="0" borderId="56" xfId="109" applyFont="1" applyBorder="1" applyAlignment="1">
      <alignment horizontal="center" vertical="center" wrapText="1"/>
      <protection/>
    </xf>
    <xf numFmtId="0" fontId="8" fillId="0" borderId="14" xfId="109" applyFont="1" applyBorder="1">
      <alignment/>
      <protection/>
    </xf>
    <xf numFmtId="0" fontId="8" fillId="0" borderId="54" xfId="109" applyFont="1" applyBorder="1">
      <alignment/>
      <protection/>
    </xf>
    <xf numFmtId="0" fontId="8" fillId="0" borderId="0" xfId="109" applyFont="1" applyAlignment="1">
      <alignment horizontal="center" vertical="center" wrapText="1"/>
      <protection/>
    </xf>
    <xf numFmtId="0" fontId="8" fillId="0" borderId="0" xfId="109" applyFont="1" applyBorder="1" applyAlignment="1">
      <alignment horizontal="center" vertical="center" wrapText="1"/>
      <protection/>
    </xf>
    <xf numFmtId="0" fontId="18" fillId="0" borderId="29" xfId="109" applyFont="1" applyBorder="1" applyAlignment="1">
      <alignment horizontal="center"/>
      <protection/>
    </xf>
    <xf numFmtId="0" fontId="40" fillId="0" borderId="0" xfId="109" applyFont="1" applyAlignment="1">
      <alignment horizontal="center"/>
      <protection/>
    </xf>
    <xf numFmtId="0" fontId="18" fillId="0" borderId="16" xfId="109" applyFont="1" applyBorder="1" applyAlignment="1">
      <alignment horizontal="left" vertical="center" wrapText="1"/>
      <protection/>
    </xf>
    <xf numFmtId="0" fontId="8" fillId="0" borderId="13" xfId="109" applyFont="1" applyBorder="1" applyAlignment="1">
      <alignment vertical="center" wrapText="1"/>
      <protection/>
    </xf>
    <xf numFmtId="0" fontId="18" fillId="0" borderId="17" xfId="109" applyFont="1" applyBorder="1" applyAlignment="1">
      <alignment horizontal="left" vertical="center" wrapText="1"/>
      <protection/>
    </xf>
    <xf numFmtId="0" fontId="8" fillId="0" borderId="14" xfId="109" applyFont="1" applyBorder="1" applyAlignment="1">
      <alignment vertical="center" wrapText="1"/>
      <protection/>
    </xf>
    <xf numFmtId="0" fontId="8" fillId="0" borderId="0" xfId="109" applyFont="1" applyAlignment="1">
      <alignment/>
      <protection/>
    </xf>
    <xf numFmtId="0" fontId="18" fillId="0" borderId="0" xfId="109" applyFont="1" applyBorder="1" applyAlignment="1">
      <alignment horizontal="left"/>
      <protection/>
    </xf>
    <xf numFmtId="0" fontId="8" fillId="0" borderId="0" xfId="109" applyFont="1" applyBorder="1" applyAlignment="1">
      <alignment horizontal="center"/>
      <protection/>
    </xf>
    <xf numFmtId="0" fontId="40" fillId="0" borderId="0" xfId="109" applyFont="1" applyAlignment="1">
      <alignment/>
      <protection/>
    </xf>
    <xf numFmtId="0" fontId="18" fillId="0" borderId="0" xfId="109" applyFont="1" applyBorder="1" applyAlignment="1">
      <alignment horizontal="right" vertical="center"/>
      <protection/>
    </xf>
    <xf numFmtId="0" fontId="8" fillId="0" borderId="0" xfId="109" applyFont="1" applyBorder="1" applyAlignment="1">
      <alignment horizontal="center" vertical="center"/>
      <protection/>
    </xf>
    <xf numFmtId="0" fontId="8" fillId="0" borderId="0" xfId="109" applyFont="1" applyAlignment="1">
      <alignment horizontal="center" vertical="center"/>
      <protection/>
    </xf>
    <xf numFmtId="0" fontId="7" fillId="0" borderId="0" xfId="106" applyFont="1">
      <alignment/>
      <protection/>
    </xf>
    <xf numFmtId="0" fontId="40" fillId="0" borderId="16" xfId="106" applyFont="1" applyBorder="1" applyAlignment="1">
      <alignment vertical="top" wrapText="1"/>
      <protection/>
    </xf>
    <xf numFmtId="0" fontId="40" fillId="0" borderId="52" xfId="106" applyFont="1" applyBorder="1" applyAlignment="1">
      <alignment vertical="top" wrapText="1"/>
      <protection/>
    </xf>
    <xf numFmtId="0" fontId="40" fillId="0" borderId="13" xfId="106" applyFont="1" applyBorder="1" applyAlignment="1">
      <alignment vertical="top" wrapText="1"/>
      <protection/>
    </xf>
    <xf numFmtId="0" fontId="40" fillId="0" borderId="19" xfId="106" applyFont="1" applyBorder="1" applyAlignment="1">
      <alignment vertical="top" wrapText="1"/>
      <protection/>
    </xf>
    <xf numFmtId="0" fontId="40" fillId="0" borderId="0" xfId="106" applyFont="1">
      <alignment/>
      <protection/>
    </xf>
    <xf numFmtId="0" fontId="40" fillId="0" borderId="120" xfId="106" applyFont="1" applyBorder="1" applyAlignment="1">
      <alignment vertical="top" wrapText="1"/>
      <protection/>
    </xf>
    <xf numFmtId="0" fontId="40" fillId="0" borderId="128" xfId="106" applyFont="1" applyBorder="1" applyAlignment="1">
      <alignment vertical="top" wrapText="1"/>
      <protection/>
    </xf>
    <xf numFmtId="0" fontId="40" fillId="0" borderId="46" xfId="106" applyFont="1" applyBorder="1" applyAlignment="1">
      <alignment vertical="top" wrapText="1"/>
      <protection/>
    </xf>
    <xf numFmtId="0" fontId="40" fillId="0" borderId="105" xfId="106" applyFont="1" applyBorder="1" applyAlignment="1">
      <alignment vertical="top" wrapText="1"/>
      <protection/>
    </xf>
    <xf numFmtId="0" fontId="72" fillId="26" borderId="32" xfId="106" applyFont="1" applyFill="1" applyBorder="1" applyAlignment="1">
      <alignment wrapText="1"/>
      <protection/>
    </xf>
    <xf numFmtId="0" fontId="72" fillId="26" borderId="117" xfId="106" applyFont="1" applyFill="1" applyBorder="1" applyAlignment="1">
      <alignment wrapText="1"/>
      <protection/>
    </xf>
    <xf numFmtId="0" fontId="72" fillId="26" borderId="34" xfId="106" applyFont="1" applyFill="1" applyBorder="1" applyAlignment="1">
      <alignment wrapText="1"/>
      <protection/>
    </xf>
    <xf numFmtId="0" fontId="72" fillId="26" borderId="34" xfId="106" applyFont="1" applyFill="1" applyBorder="1" applyAlignment="1">
      <alignment horizontal="center" wrapText="1"/>
      <protection/>
    </xf>
    <xf numFmtId="0" fontId="72" fillId="26" borderId="33" xfId="106" applyFont="1" applyFill="1" applyBorder="1" applyAlignment="1">
      <alignment horizontal="center" wrapText="1"/>
      <protection/>
    </xf>
    <xf numFmtId="0" fontId="72" fillId="0" borderId="0" xfId="106" applyFont="1" applyAlignment="1">
      <alignment/>
      <protection/>
    </xf>
    <xf numFmtId="0" fontId="72" fillId="26" borderId="32" xfId="106" applyFont="1" applyFill="1" applyBorder="1" applyAlignment="1">
      <alignment vertical="top" wrapText="1"/>
      <protection/>
    </xf>
    <xf numFmtId="0" fontId="72" fillId="26" borderId="117" xfId="106" applyFont="1" applyFill="1" applyBorder="1" applyAlignment="1">
      <alignment vertical="top" wrapText="1"/>
      <protection/>
    </xf>
    <xf numFmtId="0" fontId="72" fillId="26" borderId="34" xfId="106" applyFont="1" applyFill="1" applyBorder="1" applyAlignment="1">
      <alignment vertical="top" wrapText="1"/>
      <protection/>
    </xf>
    <xf numFmtId="0" fontId="72" fillId="26" borderId="34" xfId="106" applyFont="1" applyFill="1" applyBorder="1" applyAlignment="1">
      <alignment horizontal="center" vertical="top" wrapText="1"/>
      <protection/>
    </xf>
    <xf numFmtId="0" fontId="72" fillId="26" borderId="33" xfId="106" applyFont="1" applyFill="1" applyBorder="1" applyAlignment="1">
      <alignment horizontal="center" vertical="top" wrapText="1"/>
      <protection/>
    </xf>
    <xf numFmtId="0" fontId="72" fillId="0" borderId="0" xfId="106" applyFont="1">
      <alignment/>
      <protection/>
    </xf>
    <xf numFmtId="0" fontId="72" fillId="0" borderId="0" xfId="106" applyFont="1" applyFill="1" applyBorder="1" applyAlignment="1">
      <alignment vertical="top" wrapText="1"/>
      <protection/>
    </xf>
    <xf numFmtId="0" fontId="72" fillId="0" borderId="0" xfId="106" applyFont="1" applyFill="1" applyBorder="1" applyAlignment="1">
      <alignment horizontal="center" vertical="top" wrapText="1"/>
      <protection/>
    </xf>
    <xf numFmtId="0" fontId="72" fillId="0" borderId="0" xfId="106" applyFont="1" applyFill="1">
      <alignment/>
      <protection/>
    </xf>
    <xf numFmtId="0" fontId="8" fillId="0" borderId="0" xfId="106" applyFont="1">
      <alignment/>
      <protection/>
    </xf>
    <xf numFmtId="0" fontId="7" fillId="0" borderId="0" xfId="106" applyFont="1" applyBorder="1">
      <alignment/>
      <protection/>
    </xf>
    <xf numFmtId="0" fontId="18" fillId="0" borderId="0" xfId="108" applyFont="1" applyBorder="1" applyAlignment="1">
      <alignment horizontal="center" vertical="center" wrapText="1"/>
      <protection/>
    </xf>
    <xf numFmtId="0" fontId="8" fillId="26" borderId="32" xfId="91" applyFont="1" applyFill="1" applyBorder="1" applyAlignment="1">
      <alignment horizontal="center" vertical="center"/>
      <protection/>
    </xf>
    <xf numFmtId="0" fontId="8" fillId="26" borderId="34" xfId="91" applyFont="1" applyFill="1" applyBorder="1" applyAlignment="1">
      <alignment horizontal="center" vertical="center"/>
      <protection/>
    </xf>
    <xf numFmtId="0" fontId="8" fillId="26" borderId="34" xfId="91" applyFont="1" applyFill="1" applyBorder="1" applyAlignment="1">
      <alignment horizontal="center" vertical="center" wrapText="1"/>
      <protection/>
    </xf>
    <xf numFmtId="0" fontId="8" fillId="26" borderId="33" xfId="91" applyFont="1" applyFill="1" applyBorder="1" applyAlignment="1">
      <alignment horizontal="center" vertical="center"/>
      <protection/>
    </xf>
    <xf numFmtId="0" fontId="8" fillId="0" borderId="47" xfId="91" applyFont="1" applyBorder="1" applyAlignment="1">
      <alignment horizontal="center" vertical="center"/>
      <protection/>
    </xf>
    <xf numFmtId="2" fontId="8" fillId="0" borderId="47" xfId="91" applyNumberFormat="1" applyFont="1" applyBorder="1" applyAlignment="1">
      <alignment horizontal="center" vertical="center"/>
      <protection/>
    </xf>
    <xf numFmtId="0" fontId="19" fillId="0" borderId="47" xfId="104" applyBorder="1">
      <alignment/>
      <protection/>
    </xf>
    <xf numFmtId="0" fontId="8" fillId="0" borderId="13" xfId="91" applyFont="1" applyBorder="1" applyAlignment="1">
      <alignment horizontal="center" vertical="center"/>
      <protection/>
    </xf>
    <xf numFmtId="2" fontId="8" fillId="0" borderId="13" xfId="91" applyNumberFormat="1" applyFont="1" applyBorder="1" applyAlignment="1">
      <alignment horizontal="center" vertical="center"/>
      <protection/>
    </xf>
    <xf numFmtId="0" fontId="19" fillId="0" borderId="13" xfId="104" applyBorder="1">
      <alignment/>
      <protection/>
    </xf>
    <xf numFmtId="2" fontId="18" fillId="0" borderId="0" xfId="91" applyNumberFormat="1" applyFont="1" applyBorder="1" applyAlignment="1">
      <alignment horizontal="center" vertical="center"/>
      <protection/>
    </xf>
    <xf numFmtId="0" fontId="36" fillId="0" borderId="0" xfId="104" applyFont="1">
      <alignment/>
      <protection/>
    </xf>
    <xf numFmtId="0" fontId="7" fillId="0" borderId="0" xfId="104" applyFont="1">
      <alignment/>
      <protection/>
    </xf>
    <xf numFmtId="0" fontId="7" fillId="0" borderId="0" xfId="104" applyFont="1" applyAlignment="1">
      <alignment/>
      <protection/>
    </xf>
    <xf numFmtId="0" fontId="8" fillId="0" borderId="17" xfId="104" applyFont="1" applyBorder="1" applyAlignment="1">
      <alignment horizontal="center" vertical="center" wrapText="1"/>
      <protection/>
    </xf>
    <xf numFmtId="0" fontId="8" fillId="0" borderId="14" xfId="104" applyFont="1" applyBorder="1" applyAlignment="1">
      <alignment horizontal="center" vertical="top" wrapText="1"/>
      <protection/>
    </xf>
    <xf numFmtId="0" fontId="8" fillId="0" borderId="35" xfId="104" applyFont="1" applyBorder="1" applyAlignment="1">
      <alignment horizontal="center" vertical="top" wrapText="1"/>
      <protection/>
    </xf>
    <xf numFmtId="0" fontId="53" fillId="26" borderId="12" xfId="104" applyFont="1" applyFill="1" applyBorder="1" applyAlignment="1">
      <alignment horizontal="center" vertical="center"/>
      <protection/>
    </xf>
    <xf numFmtId="0" fontId="53" fillId="26" borderId="123" xfId="104" applyFont="1" applyFill="1" applyBorder="1" applyAlignment="1">
      <alignment horizontal="center" vertical="center"/>
      <protection/>
    </xf>
    <xf numFmtId="0" fontId="53" fillId="26" borderId="95" xfId="104" applyFont="1" applyFill="1" applyBorder="1" applyAlignment="1">
      <alignment horizontal="center" vertical="center" wrapText="1"/>
      <protection/>
    </xf>
    <xf numFmtId="0" fontId="53" fillId="26" borderId="124" xfId="104" applyFont="1" applyFill="1" applyBorder="1" applyAlignment="1">
      <alignment horizontal="center" vertical="center" wrapText="1"/>
      <protection/>
    </xf>
    <xf numFmtId="0" fontId="8" fillId="0" borderId="86" xfId="104" applyFont="1" applyBorder="1" applyAlignment="1">
      <alignment horizontal="center" vertical="center"/>
      <protection/>
    </xf>
    <xf numFmtId="2" fontId="18" fillId="0" borderId="87" xfId="104" applyNumberFormat="1" applyFont="1" applyBorder="1" applyAlignment="1">
      <alignment horizontal="center" vertical="center"/>
      <protection/>
    </xf>
    <xf numFmtId="2" fontId="8" fillId="0" borderId="47" xfId="104" applyNumberFormat="1" applyFont="1" applyBorder="1" applyAlignment="1">
      <alignment horizontal="center" vertical="center"/>
      <protection/>
    </xf>
    <xf numFmtId="2" fontId="8" fillId="0" borderId="89" xfId="104" applyNumberFormat="1" applyFont="1" applyBorder="1" applyAlignment="1">
      <alignment horizontal="center" vertical="center"/>
      <protection/>
    </xf>
    <xf numFmtId="0" fontId="8" fillId="0" borderId="24" xfId="104" applyFont="1" applyBorder="1" applyAlignment="1">
      <alignment horizontal="center" vertical="center"/>
      <protection/>
    </xf>
    <xf numFmtId="2" fontId="8" fillId="0" borderId="13" xfId="104" applyNumberFormat="1" applyFont="1" applyBorder="1" applyAlignment="1">
      <alignment horizontal="center" vertical="center"/>
      <protection/>
    </xf>
    <xf numFmtId="2" fontId="8" fillId="0" borderId="19" xfId="104" applyNumberFormat="1" applyFont="1" applyBorder="1" applyAlignment="1">
      <alignment horizontal="center" vertical="center"/>
      <protection/>
    </xf>
    <xf numFmtId="0" fontId="8" fillId="0" borderId="28" xfId="104" applyFont="1" applyBorder="1" applyAlignment="1">
      <alignment horizontal="center" vertical="center"/>
      <protection/>
    </xf>
    <xf numFmtId="0" fontId="8" fillId="0" borderId="91" xfId="104" applyFont="1" applyBorder="1" applyAlignment="1">
      <alignment horizontal="center" vertical="center"/>
      <protection/>
    </xf>
    <xf numFmtId="2" fontId="18" fillId="0" borderId="123" xfId="104" applyNumberFormat="1" applyFont="1" applyBorder="1" applyAlignment="1">
      <alignment horizontal="center" vertical="center"/>
      <protection/>
    </xf>
    <xf numFmtId="2" fontId="8" fillId="0" borderId="14" xfId="104" applyNumberFormat="1" applyFont="1" applyBorder="1" applyAlignment="1">
      <alignment horizontal="center" vertical="center"/>
      <protection/>
    </xf>
    <xf numFmtId="2" fontId="8" fillId="0" borderId="35" xfId="104" applyNumberFormat="1" applyFont="1" applyBorder="1" applyAlignment="1">
      <alignment horizontal="center" vertical="center"/>
      <protection/>
    </xf>
    <xf numFmtId="0" fontId="18" fillId="0" borderId="0" xfId="104" applyFont="1" applyBorder="1" applyAlignment="1">
      <alignment horizontal="center"/>
      <protection/>
    </xf>
    <xf numFmtId="2" fontId="18" fillId="0" borderId="0" xfId="104" applyNumberFormat="1" applyFont="1" applyBorder="1" applyAlignment="1">
      <alignment horizontal="center" vertical="center"/>
      <protection/>
    </xf>
    <xf numFmtId="0" fontId="8" fillId="0" borderId="14" xfId="91" applyFont="1" applyBorder="1" applyAlignment="1">
      <alignment horizontal="center" vertical="center" wrapText="1"/>
      <protection/>
    </xf>
    <xf numFmtId="0" fontId="8" fillId="0" borderId="35" xfId="91" applyFont="1" applyBorder="1" applyAlignment="1">
      <alignment horizontal="center" vertical="center" wrapText="1"/>
      <protection/>
    </xf>
    <xf numFmtId="0" fontId="36" fillId="0" borderId="47" xfId="104" applyFont="1" applyBorder="1">
      <alignment/>
      <protection/>
    </xf>
    <xf numFmtId="0" fontId="8" fillId="0" borderId="47" xfId="104" applyFont="1" applyBorder="1">
      <alignment/>
      <protection/>
    </xf>
    <xf numFmtId="0" fontId="8" fillId="0" borderId="0" xfId="104" applyFont="1">
      <alignment/>
      <protection/>
    </xf>
    <xf numFmtId="0" fontId="36" fillId="0" borderId="13" xfId="104" applyFont="1" applyBorder="1">
      <alignment/>
      <protection/>
    </xf>
    <xf numFmtId="0" fontId="116" fillId="0" borderId="0" xfId="104" applyFont="1" applyAlignment="1">
      <alignment horizontal="center"/>
      <protection/>
    </xf>
    <xf numFmtId="174" fontId="116" fillId="0" borderId="0" xfId="104" applyNumberFormat="1" applyFont="1" applyAlignment="1">
      <alignment horizontal="center"/>
      <protection/>
    </xf>
    <xf numFmtId="0" fontId="36" fillId="0" borderId="0" xfId="104" applyFont="1" applyAlignment="1">
      <alignment horizontal="center"/>
      <protection/>
    </xf>
    <xf numFmtId="0" fontId="36" fillId="0" borderId="88" xfId="104" applyFont="1" applyBorder="1">
      <alignment/>
      <protection/>
    </xf>
    <xf numFmtId="0" fontId="8" fillId="0" borderId="14" xfId="104" applyFont="1" applyBorder="1" applyAlignment="1">
      <alignment horizontal="center" vertical="center" wrapText="1"/>
      <protection/>
    </xf>
    <xf numFmtId="0" fontId="8" fillId="0" borderId="35" xfId="104" applyFont="1" applyBorder="1" applyAlignment="1">
      <alignment horizontal="center" vertical="center" wrapText="1"/>
      <protection/>
    </xf>
    <xf numFmtId="0" fontId="8" fillId="0" borderId="47" xfId="104" applyFont="1" applyBorder="1" applyAlignment="1">
      <alignment horizontal="center" vertical="center" wrapText="1"/>
      <protection/>
    </xf>
    <xf numFmtId="2" fontId="8" fillId="0" borderId="47" xfId="104" applyNumberFormat="1" applyFont="1" applyBorder="1" applyAlignment="1">
      <alignment horizontal="center" vertical="center" wrapText="1"/>
      <protection/>
    </xf>
    <xf numFmtId="0" fontId="8" fillId="0" borderId="13" xfId="104" applyFont="1" applyBorder="1">
      <alignment/>
      <protection/>
    </xf>
    <xf numFmtId="0" fontId="8" fillId="0" borderId="13" xfId="104" applyFont="1" applyBorder="1" applyAlignment="1">
      <alignment horizontal="center" vertical="center" wrapText="1"/>
      <protection/>
    </xf>
    <xf numFmtId="2" fontId="8" fillId="0" borderId="13" xfId="104" applyNumberFormat="1" applyFont="1" applyBorder="1" applyAlignment="1">
      <alignment horizontal="center" vertical="center" wrapText="1"/>
      <protection/>
    </xf>
    <xf numFmtId="0" fontId="18" fillId="0" borderId="0" xfId="104" applyFont="1">
      <alignment/>
      <protection/>
    </xf>
    <xf numFmtId="2" fontId="18" fillId="0" borderId="0" xfId="104" applyNumberFormat="1" applyFont="1" applyAlignment="1">
      <alignment horizontal="center"/>
      <protection/>
    </xf>
    <xf numFmtId="0" fontId="8" fillId="0" borderId="88" xfId="104" applyFont="1" applyBorder="1">
      <alignment/>
      <protection/>
    </xf>
    <xf numFmtId="0" fontId="37" fillId="0" borderId="0" xfId="104" applyFont="1">
      <alignment/>
      <protection/>
    </xf>
    <xf numFmtId="0" fontId="36" fillId="0" borderId="0" xfId="104" applyFont="1" applyAlignment="1">
      <alignment horizontal="center" vertical="top"/>
      <protection/>
    </xf>
    <xf numFmtId="0" fontId="116" fillId="0" borderId="0" xfId="102" applyFont="1" applyFill="1" applyBorder="1" applyAlignment="1">
      <alignment horizontal="left"/>
      <protection/>
    </xf>
    <xf numFmtId="0" fontId="36" fillId="0" borderId="17" xfId="102" applyFont="1" applyFill="1" applyBorder="1" applyAlignment="1">
      <alignment horizontal="center" vertical="center" wrapText="1"/>
      <protection/>
    </xf>
    <xf numFmtId="0" fontId="36" fillId="0" borderId="14" xfId="102" applyFont="1" applyFill="1" applyBorder="1" applyAlignment="1">
      <alignment horizontal="center" vertical="center" wrapText="1"/>
      <protection/>
    </xf>
    <xf numFmtId="0" fontId="36" fillId="0" borderId="35" xfId="102" applyFont="1" applyFill="1" applyBorder="1" applyAlignment="1">
      <alignment horizontal="center" vertical="center" wrapText="1"/>
      <protection/>
    </xf>
    <xf numFmtId="0" fontId="36" fillId="0" borderId="27" xfId="102" applyFont="1" applyFill="1" applyBorder="1" applyAlignment="1" applyProtection="1">
      <alignment horizontal="center" vertical="top" wrapText="1"/>
      <protection locked="0"/>
    </xf>
    <xf numFmtId="177" fontId="36" fillId="0" borderId="29" xfId="102" applyNumberFormat="1" applyFont="1" applyFill="1" applyBorder="1" applyAlignment="1" applyProtection="1">
      <alignment horizontal="center" vertical="top" wrapText="1"/>
      <protection locked="0"/>
    </xf>
    <xf numFmtId="177" fontId="36" fillId="0" borderId="18" xfId="102" applyNumberFormat="1" applyFont="1" applyFill="1" applyBorder="1" applyAlignment="1" applyProtection="1">
      <alignment horizontal="center" vertical="top" wrapText="1"/>
      <protection locked="0"/>
    </xf>
    <xf numFmtId="177" fontId="36" fillId="0" borderId="30" xfId="102" applyNumberFormat="1" applyFont="1" applyFill="1" applyBorder="1" applyAlignment="1" applyProtection="1">
      <alignment horizontal="center" vertical="top" wrapText="1"/>
      <protection locked="0"/>
    </xf>
    <xf numFmtId="177" fontId="116" fillId="0" borderId="27" xfId="94" applyNumberFormat="1" applyFont="1" applyBorder="1" applyAlignment="1" applyProtection="1">
      <alignment horizontal="center" vertical="top" wrapText="1"/>
      <protection locked="0"/>
    </xf>
    <xf numFmtId="177" fontId="116" fillId="0" borderId="29" xfId="102" applyNumberFormat="1" applyFont="1" applyFill="1" applyBorder="1" applyAlignment="1" applyProtection="1">
      <alignment horizontal="center" vertical="top"/>
      <protection locked="0"/>
    </xf>
    <xf numFmtId="177" fontId="116" fillId="0" borderId="18" xfId="102" applyNumberFormat="1" applyFont="1" applyFill="1" applyBorder="1" applyAlignment="1" applyProtection="1">
      <alignment horizontal="center" vertical="top"/>
      <protection locked="0"/>
    </xf>
    <xf numFmtId="177" fontId="116" fillId="0" borderId="30" xfId="102" applyNumberFormat="1" applyFont="1" applyFill="1" applyBorder="1" applyAlignment="1" applyProtection="1">
      <alignment horizontal="center" vertical="top"/>
      <protection locked="0"/>
    </xf>
    <xf numFmtId="0" fontId="36" fillId="0" borderId="24" xfId="102" applyFont="1" applyFill="1" applyBorder="1" applyAlignment="1" applyProtection="1">
      <alignment horizontal="center" vertical="top" wrapText="1"/>
      <protection locked="0"/>
    </xf>
    <xf numFmtId="177" fontId="36" fillId="0" borderId="87" xfId="102" applyNumberFormat="1" applyFont="1" applyFill="1" applyBorder="1" applyAlignment="1" applyProtection="1">
      <alignment horizontal="center" vertical="top" wrapText="1"/>
      <protection locked="0"/>
    </xf>
    <xf numFmtId="177" fontId="36" fillId="0" borderId="47" xfId="102" applyNumberFormat="1" applyFont="1" applyFill="1" applyBorder="1" applyAlignment="1" applyProtection="1">
      <alignment horizontal="center" vertical="top" wrapText="1"/>
      <protection locked="0"/>
    </xf>
    <xf numFmtId="177" fontId="36" fillId="0" borderId="89" xfId="102" applyNumberFormat="1" applyFont="1" applyFill="1" applyBorder="1" applyAlignment="1" applyProtection="1">
      <alignment horizontal="center" vertical="top" wrapText="1"/>
      <protection locked="0"/>
    </xf>
    <xf numFmtId="177" fontId="36" fillId="0" borderId="86" xfId="94" applyNumberFormat="1" applyFont="1" applyBorder="1" applyAlignment="1" applyProtection="1">
      <alignment horizontal="center" vertical="top" wrapText="1"/>
      <protection locked="0"/>
    </xf>
    <xf numFmtId="177" fontId="36" fillId="0" borderId="87" xfId="102" applyNumberFormat="1" applyFont="1" applyFill="1" applyBorder="1" applyAlignment="1" applyProtection="1">
      <alignment horizontal="center" vertical="top"/>
      <protection locked="0"/>
    </xf>
    <xf numFmtId="177" fontId="36" fillId="0" borderId="47" xfId="102" applyNumberFormat="1" applyFont="1" applyFill="1" applyBorder="1" applyAlignment="1" applyProtection="1">
      <alignment horizontal="center" vertical="top"/>
      <protection locked="0"/>
    </xf>
    <xf numFmtId="177" fontId="36" fillId="0" borderId="89" xfId="102" applyNumberFormat="1" applyFont="1" applyFill="1" applyBorder="1" applyAlignment="1" applyProtection="1">
      <alignment horizontal="center" vertical="top"/>
      <protection locked="0"/>
    </xf>
    <xf numFmtId="177" fontId="36" fillId="0" borderId="16" xfId="102" applyNumberFormat="1" applyFont="1" applyFill="1" applyBorder="1" applyAlignment="1" applyProtection="1">
      <alignment horizontal="center" vertical="top" wrapText="1"/>
      <protection locked="0"/>
    </xf>
    <xf numFmtId="177" fontId="36" fillId="0" borderId="13" xfId="102" applyNumberFormat="1" applyFont="1" applyFill="1" applyBorder="1" applyAlignment="1" applyProtection="1">
      <alignment horizontal="center" vertical="top" wrapText="1"/>
      <protection locked="0"/>
    </xf>
    <xf numFmtId="177" fontId="36" fillId="0" borderId="19" xfId="102" applyNumberFormat="1" applyFont="1" applyFill="1" applyBorder="1" applyAlignment="1" applyProtection="1">
      <alignment horizontal="center" vertical="top" wrapText="1"/>
      <protection locked="0"/>
    </xf>
    <xf numFmtId="177" fontId="36" fillId="0" borderId="24" xfId="94" applyNumberFormat="1" applyFont="1" applyBorder="1" applyAlignment="1" applyProtection="1">
      <alignment horizontal="center" vertical="top" wrapText="1"/>
      <protection locked="0"/>
    </xf>
    <xf numFmtId="177" fontId="36" fillId="0" borderId="16" xfId="102" applyNumberFormat="1" applyFont="1" applyFill="1" applyBorder="1" applyAlignment="1" applyProtection="1">
      <alignment horizontal="center" vertical="top"/>
      <protection locked="0"/>
    </xf>
    <xf numFmtId="177" fontId="36" fillId="0" borderId="13" xfId="102" applyNumberFormat="1" applyFont="1" applyFill="1" applyBorder="1" applyAlignment="1" applyProtection="1">
      <alignment horizontal="center" vertical="top"/>
      <protection locked="0"/>
    </xf>
    <xf numFmtId="177" fontId="36" fillId="0" borderId="19" xfId="102" applyNumberFormat="1" applyFont="1" applyFill="1" applyBorder="1" applyAlignment="1" applyProtection="1">
      <alignment horizontal="center" vertical="top"/>
      <protection locked="0"/>
    </xf>
    <xf numFmtId="0" fontId="116" fillId="0" borderId="24" xfId="102" applyFont="1" applyFill="1" applyBorder="1" applyAlignment="1" applyProtection="1">
      <alignment horizontal="center" vertical="top" wrapText="1"/>
      <protection locked="0"/>
    </xf>
    <xf numFmtId="177" fontId="116" fillId="0" borderId="16" xfId="102" applyNumberFormat="1" applyFont="1" applyFill="1" applyBorder="1" applyAlignment="1" applyProtection="1">
      <alignment horizontal="center" vertical="top" wrapText="1"/>
      <protection locked="0"/>
    </xf>
    <xf numFmtId="177" fontId="116" fillId="0" borderId="13" xfId="102" applyNumberFormat="1" applyFont="1" applyFill="1" applyBorder="1" applyAlignment="1" applyProtection="1">
      <alignment horizontal="center" vertical="top" wrapText="1"/>
      <protection locked="0"/>
    </xf>
    <xf numFmtId="177" fontId="116" fillId="0" borderId="19" xfId="102" applyNumberFormat="1" applyFont="1" applyFill="1" applyBorder="1" applyAlignment="1" applyProtection="1">
      <alignment horizontal="center" vertical="top" wrapText="1"/>
      <protection locked="0"/>
    </xf>
    <xf numFmtId="177" fontId="116" fillId="0" borderId="24" xfId="94" applyNumberFormat="1" applyFont="1" applyBorder="1" applyAlignment="1" applyProtection="1">
      <alignment horizontal="center" vertical="top" wrapText="1"/>
      <protection locked="0"/>
    </xf>
    <xf numFmtId="177" fontId="116" fillId="0" borderId="16" xfId="102" applyNumberFormat="1" applyFont="1" applyFill="1" applyBorder="1" applyAlignment="1" applyProtection="1">
      <alignment horizontal="center" vertical="top"/>
      <protection locked="0"/>
    </xf>
    <xf numFmtId="177" fontId="116" fillId="0" borderId="13" xfId="102" applyNumberFormat="1" applyFont="1" applyFill="1" applyBorder="1" applyAlignment="1" applyProtection="1">
      <alignment horizontal="center" vertical="top"/>
      <protection locked="0"/>
    </xf>
    <xf numFmtId="177" fontId="116" fillId="0" borderId="19" xfId="102" applyNumberFormat="1" applyFont="1" applyFill="1" applyBorder="1" applyAlignment="1" applyProtection="1">
      <alignment horizontal="center" vertical="top"/>
      <protection locked="0"/>
    </xf>
    <xf numFmtId="0" fontId="19" fillId="0" borderId="0" xfId="104" applyFont="1">
      <alignment/>
      <protection/>
    </xf>
    <xf numFmtId="0" fontId="37" fillId="0" borderId="24" xfId="102" applyFont="1" applyFill="1" applyBorder="1" applyAlignment="1" applyProtection="1">
      <alignment horizontal="center" vertical="top" wrapText="1"/>
      <protection locked="0"/>
    </xf>
    <xf numFmtId="177" fontId="37" fillId="0" borderId="16" xfId="102" applyNumberFormat="1" applyFont="1" applyFill="1" applyBorder="1" applyAlignment="1" applyProtection="1">
      <alignment horizontal="center" vertical="top" wrapText="1"/>
      <protection/>
    </xf>
    <xf numFmtId="177" fontId="37" fillId="0" borderId="13" xfId="102" applyNumberFormat="1" applyFont="1" applyFill="1" applyBorder="1" applyAlignment="1" applyProtection="1">
      <alignment horizontal="center" vertical="top" wrapText="1"/>
      <protection/>
    </xf>
    <xf numFmtId="177" fontId="37" fillId="0" borderId="19" xfId="102" applyNumberFormat="1" applyFont="1" applyFill="1" applyBorder="1" applyAlignment="1" applyProtection="1">
      <alignment horizontal="center" vertical="top" wrapText="1"/>
      <protection/>
    </xf>
    <xf numFmtId="177" fontId="37" fillId="0" borderId="24" xfId="94" applyNumberFormat="1" applyFont="1" applyBorder="1" applyAlignment="1" applyProtection="1">
      <alignment horizontal="center" vertical="top" wrapText="1"/>
      <protection/>
    </xf>
    <xf numFmtId="177" fontId="37" fillId="0" borderId="16" xfId="102" applyNumberFormat="1" applyFont="1" applyFill="1" applyBorder="1" applyAlignment="1" applyProtection="1">
      <alignment horizontal="center" vertical="top"/>
      <protection/>
    </xf>
    <xf numFmtId="177" fontId="37" fillId="0" borderId="13" xfId="102" applyNumberFormat="1" applyFont="1" applyFill="1" applyBorder="1" applyAlignment="1" applyProtection="1">
      <alignment horizontal="center" vertical="top"/>
      <protection/>
    </xf>
    <xf numFmtId="177" fontId="37" fillId="0" borderId="19" xfId="102" applyNumberFormat="1" applyFont="1" applyFill="1" applyBorder="1" applyAlignment="1" applyProtection="1">
      <alignment horizontal="center" vertical="top"/>
      <protection/>
    </xf>
    <xf numFmtId="177" fontId="37" fillId="0" borderId="16" xfId="102" applyNumberFormat="1" applyFont="1" applyFill="1" applyBorder="1" applyAlignment="1" applyProtection="1">
      <alignment horizontal="center" vertical="top" wrapText="1"/>
      <protection locked="0"/>
    </xf>
    <xf numFmtId="177" fontId="37" fillId="0" borderId="13" xfId="102" applyNumberFormat="1" applyFont="1" applyFill="1" applyBorder="1" applyAlignment="1" applyProtection="1">
      <alignment horizontal="center" vertical="top" wrapText="1"/>
      <protection locked="0"/>
    </xf>
    <xf numFmtId="177" fontId="37" fillId="0" borderId="19" xfId="102" applyNumberFormat="1" applyFont="1" applyFill="1" applyBorder="1" applyAlignment="1" applyProtection="1">
      <alignment horizontal="center" vertical="top" wrapText="1"/>
      <protection locked="0"/>
    </xf>
    <xf numFmtId="177" fontId="37" fillId="0" borderId="24" xfId="94" applyNumberFormat="1" applyFont="1" applyBorder="1" applyAlignment="1" applyProtection="1">
      <alignment horizontal="center" vertical="top" wrapText="1"/>
      <protection locked="0"/>
    </xf>
    <xf numFmtId="177" fontId="37" fillId="0" borderId="16" xfId="102" applyNumberFormat="1" applyFont="1" applyFill="1" applyBorder="1" applyAlignment="1" applyProtection="1">
      <alignment horizontal="center" vertical="top"/>
      <protection locked="0"/>
    </xf>
    <xf numFmtId="177" fontId="37" fillId="0" borderId="13" xfId="102" applyNumberFormat="1" applyFont="1" applyFill="1" applyBorder="1" applyAlignment="1" applyProtection="1">
      <alignment horizontal="center" vertical="top"/>
      <protection locked="0"/>
    </xf>
    <xf numFmtId="177" fontId="37" fillId="0" borderId="19" xfId="102" applyNumberFormat="1" applyFont="1" applyFill="1" applyBorder="1" applyAlignment="1" applyProtection="1">
      <alignment horizontal="center" vertical="top"/>
      <protection locked="0"/>
    </xf>
    <xf numFmtId="177" fontId="37" fillId="0" borderId="120" xfId="102" applyNumberFormat="1" applyFont="1" applyFill="1" applyBorder="1" applyAlignment="1" applyProtection="1">
      <alignment horizontal="center" vertical="top" wrapText="1"/>
      <protection locked="0"/>
    </xf>
    <xf numFmtId="177" fontId="37" fillId="0" borderId="46" xfId="102" applyNumberFormat="1" applyFont="1" applyFill="1" applyBorder="1" applyAlignment="1" applyProtection="1">
      <alignment horizontal="center" vertical="top" wrapText="1"/>
      <protection locked="0"/>
    </xf>
    <xf numFmtId="177" fontId="37" fillId="0" borderId="105" xfId="102" applyNumberFormat="1" applyFont="1" applyFill="1" applyBorder="1" applyAlignment="1" applyProtection="1">
      <alignment horizontal="center" vertical="top" wrapText="1"/>
      <protection locked="0"/>
    </xf>
    <xf numFmtId="177" fontId="37" fillId="0" borderId="104" xfId="94" applyNumberFormat="1" applyFont="1" applyBorder="1" applyAlignment="1" applyProtection="1">
      <alignment horizontal="center" vertical="top" wrapText="1"/>
      <protection locked="0"/>
    </xf>
    <xf numFmtId="177" fontId="37" fillId="0" borderId="120" xfId="102" applyNumberFormat="1" applyFont="1" applyFill="1" applyBorder="1" applyAlignment="1" applyProtection="1">
      <alignment horizontal="center" vertical="top"/>
      <protection locked="0"/>
    </xf>
    <xf numFmtId="177" fontId="37" fillId="0" borderId="46" xfId="102" applyNumberFormat="1" applyFont="1" applyFill="1" applyBorder="1" applyAlignment="1" applyProtection="1">
      <alignment horizontal="center" vertical="top"/>
      <protection locked="0"/>
    </xf>
    <xf numFmtId="177" fontId="37" fillId="0" borderId="105" xfId="102" applyNumberFormat="1" applyFont="1" applyFill="1" applyBorder="1" applyAlignment="1" applyProtection="1">
      <alignment horizontal="center" vertical="top"/>
      <protection locked="0"/>
    </xf>
    <xf numFmtId="177" fontId="36" fillId="0" borderId="120" xfId="102" applyNumberFormat="1" applyFont="1" applyFill="1" applyBorder="1" applyAlignment="1" applyProtection="1">
      <alignment horizontal="center" vertical="top" wrapText="1"/>
      <protection locked="0"/>
    </xf>
    <xf numFmtId="177" fontId="36" fillId="0" borderId="46" xfId="102" applyNumberFormat="1" applyFont="1" applyFill="1" applyBorder="1" applyAlignment="1" applyProtection="1">
      <alignment horizontal="center" vertical="top" wrapText="1"/>
      <protection locked="0"/>
    </xf>
    <xf numFmtId="177" fontId="36" fillId="0" borderId="105" xfId="102" applyNumberFormat="1" applyFont="1" applyFill="1" applyBorder="1" applyAlignment="1" applyProtection="1">
      <alignment horizontal="center" vertical="top" wrapText="1"/>
      <protection locked="0"/>
    </xf>
    <xf numFmtId="177" fontId="36" fillId="0" borderId="104" xfId="94" applyNumberFormat="1" applyFont="1" applyBorder="1" applyAlignment="1" applyProtection="1">
      <alignment horizontal="center" vertical="top" wrapText="1"/>
      <protection locked="0"/>
    </xf>
    <xf numFmtId="177" fontId="36" fillId="0" borderId="120" xfId="94" applyNumberFormat="1" applyFont="1" applyBorder="1" applyAlignment="1" applyProtection="1">
      <alignment horizontal="center" vertical="top" wrapText="1"/>
      <protection locked="0"/>
    </xf>
    <xf numFmtId="177" fontId="36" fillId="0" borderId="46" xfId="94" applyNumberFormat="1" applyFont="1" applyBorder="1" applyAlignment="1" applyProtection="1">
      <alignment horizontal="center" vertical="top" wrapText="1"/>
      <protection locked="0"/>
    </xf>
    <xf numFmtId="177" fontId="36" fillId="0" borderId="105" xfId="94" applyNumberFormat="1" applyFont="1" applyBorder="1" applyAlignment="1" applyProtection="1">
      <alignment horizontal="center" vertical="top" wrapText="1"/>
      <protection locked="0"/>
    </xf>
    <xf numFmtId="177" fontId="37" fillId="0" borderId="16" xfId="94" applyNumberFormat="1" applyFont="1" applyBorder="1" applyAlignment="1" applyProtection="1">
      <alignment horizontal="center" vertical="top" wrapText="1"/>
      <protection locked="0"/>
    </xf>
    <xf numFmtId="177" fontId="37" fillId="0" borderId="13" xfId="94" applyNumberFormat="1" applyFont="1" applyBorder="1" applyAlignment="1" applyProtection="1">
      <alignment horizontal="center" vertical="top" wrapText="1"/>
      <protection locked="0"/>
    </xf>
    <xf numFmtId="177" fontId="37" fillId="0" borderId="19" xfId="94" applyNumberFormat="1" applyFont="1" applyBorder="1" applyAlignment="1" applyProtection="1">
      <alignment horizontal="center" vertical="top" wrapText="1"/>
      <protection locked="0"/>
    </xf>
    <xf numFmtId="0" fontId="37" fillId="0" borderId="91" xfId="102" applyFont="1" applyFill="1" applyBorder="1" applyAlignment="1" applyProtection="1">
      <alignment horizontal="center" vertical="top" wrapText="1"/>
      <protection locked="0"/>
    </xf>
    <xf numFmtId="177" fontId="37" fillId="0" borderId="17" xfId="102" applyNumberFormat="1" applyFont="1" applyFill="1" applyBorder="1" applyAlignment="1" applyProtection="1">
      <alignment horizontal="center" vertical="top" wrapText="1"/>
      <protection locked="0"/>
    </xf>
    <xf numFmtId="177" fontId="37" fillId="0" borderId="14" xfId="102" applyNumberFormat="1" applyFont="1" applyFill="1" applyBorder="1" applyAlignment="1" applyProtection="1">
      <alignment horizontal="center" vertical="top" wrapText="1"/>
      <protection locked="0"/>
    </xf>
    <xf numFmtId="177" fontId="37" fillId="0" borderId="35" xfId="102" applyNumberFormat="1" applyFont="1" applyFill="1" applyBorder="1" applyAlignment="1" applyProtection="1">
      <alignment horizontal="center" vertical="top" wrapText="1"/>
      <protection locked="0"/>
    </xf>
    <xf numFmtId="177" fontId="37" fillId="0" borderId="91" xfId="94" applyNumberFormat="1" applyFont="1" applyBorder="1" applyAlignment="1" applyProtection="1">
      <alignment horizontal="center" vertical="top" wrapText="1"/>
      <protection locked="0"/>
    </xf>
    <xf numFmtId="177" fontId="37" fillId="0" borderId="17" xfId="94" applyNumberFormat="1" applyFont="1" applyBorder="1" applyAlignment="1" applyProtection="1">
      <alignment horizontal="center" vertical="top" wrapText="1"/>
      <protection locked="0"/>
    </xf>
    <xf numFmtId="177" fontId="37" fillId="0" borderId="14" xfId="94" applyNumberFormat="1" applyFont="1" applyBorder="1" applyAlignment="1" applyProtection="1">
      <alignment horizontal="center" vertical="top" wrapText="1"/>
      <protection locked="0"/>
    </xf>
    <xf numFmtId="177" fontId="37" fillId="0" borderId="35" xfId="94" applyNumberFormat="1" applyFont="1" applyBorder="1" applyAlignment="1" applyProtection="1">
      <alignment horizontal="center" vertical="top" wrapText="1"/>
      <protection locked="0"/>
    </xf>
    <xf numFmtId="0" fontId="116" fillId="0" borderId="88" xfId="102" applyFont="1" applyFill="1" applyBorder="1" applyAlignment="1" applyProtection="1">
      <alignment horizontal="center" vertical="top" wrapText="1"/>
      <protection locked="0"/>
    </xf>
    <xf numFmtId="2" fontId="116" fillId="0" borderId="29" xfId="102" applyNumberFormat="1" applyFont="1" applyFill="1" applyBorder="1" applyAlignment="1" applyProtection="1">
      <alignment horizontal="center" vertical="top" wrapText="1"/>
      <protection locked="0"/>
    </xf>
    <xf numFmtId="2" fontId="116" fillId="0" borderId="18" xfId="102" applyNumberFormat="1" applyFont="1" applyFill="1" applyBorder="1" applyAlignment="1" applyProtection="1">
      <alignment horizontal="center" vertical="top" wrapText="1"/>
      <protection locked="0"/>
    </xf>
    <xf numFmtId="2" fontId="116" fillId="0" borderId="30" xfId="102" applyNumberFormat="1" applyFont="1" applyFill="1" applyBorder="1" applyAlignment="1" applyProtection="1">
      <alignment horizontal="center" vertical="top" wrapText="1"/>
      <protection locked="0"/>
    </xf>
    <xf numFmtId="2" fontId="116" fillId="0" borderId="77" xfId="94" applyNumberFormat="1" applyFont="1" applyBorder="1" applyAlignment="1" applyProtection="1">
      <alignment horizontal="center" vertical="top" wrapText="1"/>
      <protection locked="0"/>
    </xf>
    <xf numFmtId="2" fontId="116" fillId="0" borderId="53" xfId="102" applyNumberFormat="1" applyFont="1" applyFill="1" applyBorder="1" applyAlignment="1" applyProtection="1">
      <alignment horizontal="center" vertical="top"/>
      <protection locked="0"/>
    </xf>
    <xf numFmtId="2" fontId="116" fillId="0" borderId="18" xfId="102" applyNumberFormat="1" applyFont="1" applyFill="1" applyBorder="1" applyAlignment="1" applyProtection="1">
      <alignment horizontal="center" vertical="top"/>
      <protection locked="0"/>
    </xf>
    <xf numFmtId="2" fontId="116" fillId="0" borderId="30" xfId="102" applyNumberFormat="1" applyFont="1" applyFill="1" applyBorder="1" applyAlignment="1" applyProtection="1">
      <alignment horizontal="center" vertical="top"/>
      <protection locked="0"/>
    </xf>
    <xf numFmtId="0" fontId="37" fillId="0" borderId="74" xfId="102" applyFont="1" applyFill="1" applyBorder="1" applyAlignment="1" applyProtection="1">
      <alignment horizontal="center" vertical="top" wrapText="1"/>
      <protection locked="0"/>
    </xf>
    <xf numFmtId="177" fontId="37" fillId="0" borderId="90" xfId="94" applyNumberFormat="1" applyFont="1" applyBorder="1" applyAlignment="1" applyProtection="1">
      <alignment horizontal="center" vertical="top" wrapText="1"/>
      <protection locked="0"/>
    </xf>
    <xf numFmtId="177" fontId="37" fillId="0" borderId="52" xfId="102" applyNumberFormat="1" applyFont="1" applyFill="1" applyBorder="1" applyAlignment="1" applyProtection="1">
      <alignment horizontal="center" vertical="top"/>
      <protection locked="0"/>
    </xf>
    <xf numFmtId="0" fontId="122" fillId="0" borderId="0" xfId="104" applyFont="1">
      <alignment/>
      <protection/>
    </xf>
    <xf numFmtId="0" fontId="37" fillId="24" borderId="74" xfId="102" applyFont="1" applyFill="1" applyBorder="1" applyAlignment="1" applyProtection="1">
      <alignment horizontal="center" vertical="top" wrapText="1"/>
      <protection locked="0"/>
    </xf>
    <xf numFmtId="4" fontId="37" fillId="24" borderId="16" xfId="102" applyNumberFormat="1" applyFont="1" applyFill="1" applyBorder="1" applyAlignment="1" applyProtection="1">
      <alignment horizontal="center" vertical="top" wrapText="1"/>
      <protection locked="0"/>
    </xf>
    <xf numFmtId="2" fontId="37" fillId="24" borderId="13" xfId="102" applyNumberFormat="1" applyFont="1" applyFill="1" applyBorder="1" applyAlignment="1" applyProtection="1">
      <alignment horizontal="center" vertical="top" wrapText="1"/>
      <protection locked="0"/>
    </xf>
    <xf numFmtId="2" fontId="37" fillId="24" borderId="19" xfId="102" applyNumberFormat="1" applyFont="1" applyFill="1" applyBorder="1" applyAlignment="1" applyProtection="1">
      <alignment horizontal="center" vertical="top" wrapText="1"/>
      <protection locked="0"/>
    </xf>
    <xf numFmtId="2" fontId="37" fillId="24" borderId="90" xfId="94" applyNumberFormat="1" applyFont="1" applyFill="1" applyBorder="1" applyAlignment="1" applyProtection="1">
      <alignment horizontal="center" vertical="top" wrapText="1"/>
      <protection locked="0"/>
    </xf>
    <xf numFmtId="2" fontId="37" fillId="24" borderId="52" xfId="102" applyNumberFormat="1" applyFont="1" applyFill="1" applyBorder="1" applyAlignment="1" applyProtection="1">
      <alignment horizontal="center" vertical="top"/>
      <protection locked="0"/>
    </xf>
    <xf numFmtId="2" fontId="37" fillId="24" borderId="13" xfId="102" applyNumberFormat="1" applyFont="1" applyFill="1" applyBorder="1" applyAlignment="1" applyProtection="1">
      <alignment horizontal="center" vertical="top"/>
      <protection locked="0"/>
    </xf>
    <xf numFmtId="2" fontId="37" fillId="24" borderId="19" xfId="102" applyNumberFormat="1" applyFont="1" applyFill="1" applyBorder="1" applyAlignment="1" applyProtection="1">
      <alignment horizontal="center" vertical="top"/>
      <protection locked="0"/>
    </xf>
    <xf numFmtId="0" fontId="116" fillId="0" borderId="74" xfId="102" applyFont="1" applyFill="1" applyBorder="1" applyAlignment="1" applyProtection="1">
      <alignment horizontal="center" vertical="top" wrapText="1"/>
      <protection locked="0"/>
    </xf>
    <xf numFmtId="2" fontId="116" fillId="0" borderId="16" xfId="102" applyNumberFormat="1" applyFont="1" applyFill="1" applyBorder="1" applyAlignment="1" applyProtection="1">
      <alignment horizontal="center" vertical="center" wrapText="1"/>
      <protection locked="0"/>
    </xf>
    <xf numFmtId="2" fontId="116" fillId="0" borderId="13" xfId="102" applyNumberFormat="1" applyFont="1" applyFill="1" applyBorder="1" applyAlignment="1" applyProtection="1">
      <alignment horizontal="center" vertical="center" wrapText="1"/>
      <protection locked="0"/>
    </xf>
    <xf numFmtId="2" fontId="116" fillId="0" borderId="19" xfId="102" applyNumberFormat="1" applyFont="1" applyFill="1" applyBorder="1" applyAlignment="1" applyProtection="1">
      <alignment horizontal="center" vertical="center" wrapText="1"/>
      <protection locked="0"/>
    </xf>
    <xf numFmtId="2" fontId="116" fillId="0" borderId="90" xfId="94" applyNumberFormat="1" applyFont="1" applyBorder="1" applyAlignment="1" applyProtection="1">
      <alignment horizontal="center" vertical="center"/>
      <protection locked="0"/>
    </xf>
    <xf numFmtId="2" fontId="116" fillId="0" borderId="52" xfId="102" applyNumberFormat="1" applyFont="1" applyFill="1" applyBorder="1" applyAlignment="1" applyProtection="1">
      <alignment horizontal="center" vertical="center"/>
      <protection locked="0"/>
    </xf>
    <xf numFmtId="2" fontId="116" fillId="0" borderId="13" xfId="102" applyNumberFormat="1" applyFont="1" applyFill="1" applyBorder="1" applyAlignment="1" applyProtection="1">
      <alignment horizontal="center" vertical="center"/>
      <protection locked="0"/>
    </xf>
    <xf numFmtId="2" fontId="116" fillId="0" borderId="19" xfId="102" applyNumberFormat="1" applyFont="1" applyFill="1" applyBorder="1" applyAlignment="1" applyProtection="1">
      <alignment horizontal="center" vertical="center"/>
      <protection locked="0"/>
    </xf>
    <xf numFmtId="0" fontId="36" fillId="0" borderId="74" xfId="102" applyFont="1" applyFill="1" applyBorder="1" applyAlignment="1" applyProtection="1">
      <alignment horizontal="center" vertical="top" wrapText="1"/>
      <protection locked="0"/>
    </xf>
    <xf numFmtId="174" fontId="36" fillId="0" borderId="13" xfId="102" applyNumberFormat="1" applyFont="1" applyFill="1" applyBorder="1" applyAlignment="1" applyProtection="1">
      <alignment horizontal="center" vertical="top" wrapText="1"/>
      <protection locked="0"/>
    </xf>
    <xf numFmtId="174" fontId="36" fillId="0" borderId="19" xfId="102" applyNumberFormat="1" applyFont="1" applyFill="1" applyBorder="1" applyAlignment="1" applyProtection="1">
      <alignment horizontal="center" vertical="top" wrapText="1"/>
      <protection locked="0"/>
    </xf>
    <xf numFmtId="174" fontId="36" fillId="0" borderId="90" xfId="94" applyNumberFormat="1" applyFont="1" applyBorder="1" applyAlignment="1" applyProtection="1">
      <alignment horizontal="center" vertical="top"/>
      <protection locked="0"/>
    </xf>
    <xf numFmtId="174" fontId="36" fillId="0" borderId="52" xfId="102" applyNumberFormat="1" applyFont="1" applyFill="1" applyBorder="1" applyAlignment="1" applyProtection="1">
      <alignment horizontal="center" vertical="top"/>
      <protection locked="0"/>
    </xf>
    <xf numFmtId="174" fontId="36" fillId="0" borderId="13" xfId="102" applyNumberFormat="1" applyFont="1" applyFill="1" applyBorder="1" applyAlignment="1" applyProtection="1">
      <alignment horizontal="center" vertical="top"/>
      <protection locked="0"/>
    </xf>
    <xf numFmtId="174" fontId="36" fillId="0" borderId="19" xfId="102" applyNumberFormat="1" applyFont="1" applyFill="1" applyBorder="1" applyAlignment="1" applyProtection="1">
      <alignment horizontal="center" vertical="top"/>
      <protection locked="0"/>
    </xf>
    <xf numFmtId="4" fontId="37" fillId="0" borderId="16" xfId="102" applyNumberFormat="1" applyFont="1" applyFill="1" applyBorder="1" applyAlignment="1" applyProtection="1">
      <alignment horizontal="center" vertical="top" wrapText="1"/>
      <protection locked="0"/>
    </xf>
    <xf numFmtId="2" fontId="37" fillId="0" borderId="13" xfId="102" applyNumberFormat="1" applyFont="1" applyFill="1" applyBorder="1" applyAlignment="1" applyProtection="1">
      <alignment horizontal="center" vertical="top" wrapText="1"/>
      <protection locked="0"/>
    </xf>
    <xf numFmtId="2" fontId="37" fillId="0" borderId="19" xfId="102" applyNumberFormat="1" applyFont="1" applyFill="1" applyBorder="1" applyAlignment="1" applyProtection="1">
      <alignment horizontal="center" vertical="top" wrapText="1"/>
      <protection locked="0"/>
    </xf>
    <xf numFmtId="2" fontId="37" fillId="0" borderId="90" xfId="94" applyNumberFormat="1" applyFont="1" applyBorder="1" applyAlignment="1" applyProtection="1">
      <alignment horizontal="center" vertical="top"/>
      <protection locked="0"/>
    </xf>
    <xf numFmtId="2" fontId="37" fillId="0" borderId="52" xfId="102" applyNumberFormat="1" applyFont="1" applyFill="1" applyBorder="1" applyAlignment="1" applyProtection="1">
      <alignment horizontal="center" vertical="top"/>
      <protection locked="0"/>
    </xf>
    <xf numFmtId="2" fontId="37" fillId="0" borderId="13" xfId="102" applyNumberFormat="1" applyFont="1" applyFill="1" applyBorder="1" applyAlignment="1" applyProtection="1">
      <alignment horizontal="center" vertical="top"/>
      <protection locked="0"/>
    </xf>
    <xf numFmtId="2" fontId="37" fillId="0" borderId="19" xfId="102" applyNumberFormat="1" applyFont="1" applyFill="1" applyBorder="1" applyAlignment="1" applyProtection="1">
      <alignment horizontal="center" vertical="top"/>
      <protection locked="0"/>
    </xf>
    <xf numFmtId="2" fontId="116" fillId="0" borderId="16" xfId="102" applyNumberFormat="1" applyFont="1" applyFill="1" applyBorder="1" applyAlignment="1" applyProtection="1">
      <alignment horizontal="center" vertical="top" wrapText="1"/>
      <protection locked="0"/>
    </xf>
    <xf numFmtId="2" fontId="116" fillId="0" borderId="13" xfId="102" applyNumberFormat="1" applyFont="1" applyFill="1" applyBorder="1" applyAlignment="1" applyProtection="1">
      <alignment horizontal="center" vertical="top" wrapText="1"/>
      <protection locked="0"/>
    </xf>
    <xf numFmtId="2" fontId="116" fillId="0" borderId="19" xfId="102" applyNumberFormat="1" applyFont="1" applyFill="1" applyBorder="1" applyAlignment="1" applyProtection="1">
      <alignment horizontal="center" vertical="top" wrapText="1"/>
      <protection locked="0"/>
    </xf>
    <xf numFmtId="2" fontId="116" fillId="0" borderId="90" xfId="94" applyNumberFormat="1" applyFont="1" applyBorder="1" applyAlignment="1" applyProtection="1">
      <alignment horizontal="center" vertical="top"/>
      <protection locked="0"/>
    </xf>
    <xf numFmtId="2" fontId="116" fillId="0" borderId="52" xfId="102" applyNumberFormat="1" applyFont="1" applyFill="1" applyBorder="1" applyAlignment="1" applyProtection="1">
      <alignment horizontal="center" vertical="top"/>
      <protection locked="0"/>
    </xf>
    <xf numFmtId="2" fontId="116" fillId="0" borderId="13" xfId="102" applyNumberFormat="1" applyFont="1" applyFill="1" applyBorder="1" applyAlignment="1" applyProtection="1">
      <alignment horizontal="center" vertical="top"/>
      <protection locked="0"/>
    </xf>
    <xf numFmtId="2" fontId="116" fillId="0" borderId="19" xfId="102" applyNumberFormat="1" applyFont="1" applyFill="1" applyBorder="1" applyAlignment="1" applyProtection="1">
      <alignment horizontal="center" vertical="top"/>
      <protection locked="0"/>
    </xf>
    <xf numFmtId="174" fontId="36" fillId="0" borderId="16" xfId="102" applyNumberFormat="1" applyFont="1" applyFill="1" applyBorder="1" applyAlignment="1" applyProtection="1">
      <alignment horizontal="center" vertical="top" wrapText="1"/>
      <protection locked="0"/>
    </xf>
    <xf numFmtId="2" fontId="37" fillId="0" borderId="16" xfId="102" applyNumberFormat="1" applyFont="1" applyFill="1" applyBorder="1" applyAlignment="1" applyProtection="1">
      <alignment horizontal="center" vertical="top" wrapText="1"/>
      <protection locked="0"/>
    </xf>
    <xf numFmtId="2" fontId="37" fillId="0" borderId="101" xfId="94" applyNumberFormat="1" applyFont="1" applyBorder="1" applyAlignment="1" applyProtection="1">
      <alignment horizontal="center" vertical="top" wrapText="1"/>
      <protection locked="0"/>
    </xf>
    <xf numFmtId="0" fontId="37" fillId="0" borderId="74" xfId="102" applyFont="1" applyFill="1" applyBorder="1" applyAlignment="1" applyProtection="1">
      <alignment vertical="top" wrapText="1"/>
      <protection locked="0"/>
    </xf>
    <xf numFmtId="0" fontId="37" fillId="0" borderId="16" xfId="102" applyFont="1" applyFill="1" applyBorder="1" applyAlignment="1" applyProtection="1">
      <alignment vertical="top" wrapText="1"/>
      <protection locked="0"/>
    </xf>
    <xf numFmtId="0" fontId="37" fillId="0" borderId="13" xfId="102" applyFont="1" applyFill="1" applyBorder="1" applyAlignment="1" applyProtection="1">
      <alignment vertical="top" wrapText="1"/>
      <protection locked="0"/>
    </xf>
    <xf numFmtId="0" fontId="37" fillId="0" borderId="19" xfId="102" applyFont="1" applyFill="1" applyBorder="1" applyAlignment="1" applyProtection="1">
      <alignment vertical="top" wrapText="1"/>
      <protection locked="0"/>
    </xf>
    <xf numFmtId="176" fontId="37" fillId="0" borderId="101" xfId="94" applyNumberFormat="1" applyFont="1" applyBorder="1" applyAlignment="1" applyProtection="1">
      <alignment horizontal="center" vertical="top" wrapText="1"/>
      <protection locked="0"/>
    </xf>
    <xf numFmtId="176" fontId="37" fillId="0" borderId="52" xfId="102" applyNumberFormat="1" applyFont="1" applyFill="1" applyBorder="1" applyAlignment="1" applyProtection="1">
      <alignment horizontal="center" vertical="top"/>
      <protection locked="0"/>
    </xf>
    <xf numFmtId="176" fontId="37" fillId="0" borderId="13" xfId="102" applyNumberFormat="1" applyFont="1" applyFill="1" applyBorder="1" applyAlignment="1" applyProtection="1">
      <alignment horizontal="center" vertical="top"/>
      <protection locked="0"/>
    </xf>
    <xf numFmtId="176" fontId="37" fillId="0" borderId="19" xfId="102" applyNumberFormat="1" applyFont="1" applyFill="1" applyBorder="1" applyAlignment="1" applyProtection="1">
      <alignment horizontal="center" vertical="top"/>
      <protection locked="0"/>
    </xf>
    <xf numFmtId="0" fontId="37" fillId="24" borderId="74" xfId="102" applyFont="1" applyFill="1" applyBorder="1" applyAlignment="1" applyProtection="1">
      <alignment vertical="top" wrapText="1"/>
      <protection locked="0"/>
    </xf>
    <xf numFmtId="0" fontId="37" fillId="24" borderId="16" xfId="102" applyFont="1" applyFill="1" applyBorder="1" applyAlignment="1" applyProtection="1">
      <alignment vertical="top" wrapText="1"/>
      <protection locked="0"/>
    </xf>
    <xf numFmtId="0" fontId="37" fillId="24" borderId="13" xfId="102" applyFont="1" applyFill="1" applyBorder="1" applyAlignment="1" applyProtection="1">
      <alignment vertical="top" wrapText="1"/>
      <protection locked="0"/>
    </xf>
    <xf numFmtId="0" fontId="37" fillId="24" borderId="19" xfId="102" applyFont="1" applyFill="1" applyBorder="1" applyAlignment="1" applyProtection="1">
      <alignment vertical="top" wrapText="1"/>
      <protection locked="0"/>
    </xf>
    <xf numFmtId="2" fontId="37" fillId="24" borderId="74" xfId="102" applyNumberFormat="1" applyFont="1" applyFill="1" applyBorder="1" applyAlignment="1" applyProtection="1">
      <alignment horizontal="center" vertical="top"/>
      <protection locked="0"/>
    </xf>
    <xf numFmtId="0" fontId="37" fillId="24" borderId="17" xfId="102" applyFont="1" applyFill="1" applyBorder="1" applyAlignment="1" applyProtection="1">
      <alignment vertical="top" wrapText="1"/>
      <protection locked="0"/>
    </xf>
    <xf numFmtId="0" fontId="37" fillId="24" borderId="14" xfId="102" applyFont="1" applyFill="1" applyBorder="1" applyAlignment="1" applyProtection="1">
      <alignment vertical="top" wrapText="1"/>
      <protection locked="0"/>
    </xf>
    <xf numFmtId="0" fontId="37" fillId="24" borderId="35" xfId="102" applyFont="1" applyFill="1" applyBorder="1" applyAlignment="1" applyProtection="1">
      <alignment vertical="top" wrapText="1"/>
      <protection locked="0"/>
    </xf>
    <xf numFmtId="2" fontId="37" fillId="24" borderId="93" xfId="94" applyNumberFormat="1" applyFont="1" applyFill="1" applyBorder="1" applyAlignment="1" applyProtection="1">
      <alignment horizontal="center" vertical="top" wrapText="1"/>
      <protection locked="0"/>
    </xf>
    <xf numFmtId="2" fontId="37" fillId="24" borderId="92" xfId="102" applyNumberFormat="1" applyFont="1" applyFill="1" applyBorder="1" applyAlignment="1" applyProtection="1">
      <alignment horizontal="center" vertical="top"/>
      <protection locked="0"/>
    </xf>
    <xf numFmtId="2" fontId="37" fillId="24" borderId="14" xfId="102" applyNumberFormat="1" applyFont="1" applyFill="1" applyBorder="1" applyAlignment="1" applyProtection="1">
      <alignment horizontal="center" vertical="top"/>
      <protection locked="0"/>
    </xf>
    <xf numFmtId="2" fontId="37" fillId="24" borderId="35" xfId="102" applyNumberFormat="1" applyFont="1" applyFill="1" applyBorder="1" applyAlignment="1" applyProtection="1">
      <alignment horizontal="center" vertical="top"/>
      <protection locked="0"/>
    </xf>
    <xf numFmtId="0" fontId="116" fillId="0" borderId="31" xfId="102" applyFont="1" applyFill="1" applyBorder="1" applyAlignment="1" applyProtection="1">
      <alignment horizontal="center" vertical="top" wrapText="1"/>
      <protection locked="0"/>
    </xf>
    <xf numFmtId="174" fontId="37" fillId="0" borderId="16" xfId="102" applyNumberFormat="1" applyFont="1" applyFill="1" applyBorder="1" applyAlignment="1" applyProtection="1">
      <alignment horizontal="center" vertical="top" wrapText="1"/>
      <protection locked="0"/>
    </xf>
    <xf numFmtId="174" fontId="37" fillId="0" borderId="13" xfId="102" applyNumberFormat="1" applyFont="1" applyFill="1" applyBorder="1" applyAlignment="1" applyProtection="1">
      <alignment horizontal="center" vertical="top" wrapText="1"/>
      <protection locked="0"/>
    </xf>
    <xf numFmtId="174" fontId="37" fillId="0" borderId="19" xfId="102" applyNumberFormat="1" applyFont="1" applyFill="1" applyBorder="1" applyAlignment="1" applyProtection="1">
      <alignment horizontal="center" vertical="top" wrapText="1"/>
      <protection locked="0"/>
    </xf>
    <xf numFmtId="174" fontId="37" fillId="0" borderId="90" xfId="94" applyNumberFormat="1" applyFont="1" applyBorder="1" applyAlignment="1" applyProtection="1">
      <alignment horizontal="center" vertical="top" wrapText="1"/>
      <protection locked="0"/>
    </xf>
    <xf numFmtId="174" fontId="37" fillId="0" borderId="52" xfId="102" applyNumberFormat="1" applyFont="1" applyFill="1" applyBorder="1" applyAlignment="1" applyProtection="1">
      <alignment horizontal="center" vertical="top"/>
      <protection locked="0"/>
    </xf>
    <xf numFmtId="174" fontId="37" fillId="0" borderId="90" xfId="102" applyNumberFormat="1" applyFont="1" applyFill="1" applyBorder="1" applyAlignment="1" applyProtection="1">
      <alignment horizontal="center" vertical="top"/>
      <protection locked="0"/>
    </xf>
    <xf numFmtId="2" fontId="37" fillId="24" borderId="16" xfId="102" applyNumberFormat="1" applyFont="1" applyFill="1" applyBorder="1" applyAlignment="1" applyProtection="1">
      <alignment horizontal="center" vertical="top" wrapText="1"/>
      <protection locked="0"/>
    </xf>
    <xf numFmtId="2" fontId="37" fillId="0" borderId="16" xfId="102" applyNumberFormat="1" applyFont="1" applyFill="1" applyBorder="1" applyAlignment="1" applyProtection="1">
      <alignment vertical="top" wrapText="1"/>
      <protection locked="0"/>
    </xf>
    <xf numFmtId="2" fontId="37" fillId="0" borderId="13" xfId="102" applyNumberFormat="1" applyFont="1" applyFill="1" applyBorder="1" applyAlignment="1" applyProtection="1">
      <alignment vertical="top" wrapText="1"/>
      <protection locked="0"/>
    </xf>
    <xf numFmtId="2" fontId="37" fillId="0" borderId="19" xfId="102" applyNumberFormat="1" applyFont="1" applyFill="1" applyBorder="1" applyAlignment="1" applyProtection="1">
      <alignment vertical="top" wrapText="1"/>
      <protection locked="0"/>
    </xf>
    <xf numFmtId="2" fontId="37" fillId="24" borderId="16" xfId="102" applyNumberFormat="1" applyFont="1" applyFill="1" applyBorder="1" applyAlignment="1" applyProtection="1">
      <alignment vertical="top" wrapText="1"/>
      <protection locked="0"/>
    </xf>
    <xf numFmtId="2" fontId="37" fillId="24" borderId="13" xfId="102" applyNumberFormat="1" applyFont="1" applyFill="1" applyBorder="1" applyAlignment="1" applyProtection="1">
      <alignment vertical="top" wrapText="1"/>
      <protection locked="0"/>
    </xf>
    <xf numFmtId="2" fontId="37" fillId="24" borderId="19" xfId="102" applyNumberFormat="1" applyFont="1" applyFill="1" applyBorder="1" applyAlignment="1" applyProtection="1">
      <alignment vertical="top" wrapText="1"/>
      <protection locked="0"/>
    </xf>
    <xf numFmtId="0" fontId="37" fillId="24" borderId="92" xfId="102" applyFont="1" applyFill="1" applyBorder="1" applyAlignment="1" applyProtection="1">
      <alignment vertical="top" wrapText="1"/>
      <protection locked="0"/>
    </xf>
    <xf numFmtId="2" fontId="37" fillId="24" borderId="17" xfId="102" applyNumberFormat="1" applyFont="1" applyFill="1" applyBorder="1" applyAlignment="1" applyProtection="1">
      <alignment vertical="top" wrapText="1"/>
      <protection locked="0"/>
    </xf>
    <xf numFmtId="2" fontId="37" fillId="24" borderId="14" xfId="102" applyNumberFormat="1" applyFont="1" applyFill="1" applyBorder="1" applyAlignment="1" applyProtection="1">
      <alignment vertical="top" wrapText="1"/>
      <protection locked="0"/>
    </xf>
    <xf numFmtId="2" fontId="37" fillId="24" borderId="35" xfId="102" applyNumberFormat="1" applyFont="1" applyFill="1" applyBorder="1" applyAlignment="1" applyProtection="1">
      <alignment vertical="top" wrapText="1"/>
      <protection locked="0"/>
    </xf>
    <xf numFmtId="0" fontId="116" fillId="35" borderId="57" xfId="102" applyFont="1" applyFill="1" applyBorder="1" applyAlignment="1" applyProtection="1">
      <alignment horizontal="center" vertical="top" wrapText="1"/>
      <protection locked="0"/>
    </xf>
    <xf numFmtId="2" fontId="116" fillId="35" borderId="29" xfId="102" applyNumberFormat="1" applyFont="1" applyFill="1" applyBorder="1" applyAlignment="1" applyProtection="1">
      <alignment horizontal="center" vertical="top" wrapText="1"/>
      <protection locked="0"/>
    </xf>
    <xf numFmtId="2" fontId="116" fillId="35" borderId="18" xfId="102" applyNumberFormat="1" applyFont="1" applyFill="1" applyBorder="1" applyAlignment="1" applyProtection="1">
      <alignment horizontal="center" vertical="top" wrapText="1"/>
      <protection locked="0"/>
    </xf>
    <xf numFmtId="2" fontId="116" fillId="35" borderId="30" xfId="102" applyNumberFormat="1" applyFont="1" applyFill="1" applyBorder="1" applyAlignment="1" applyProtection="1">
      <alignment horizontal="center" vertical="top" wrapText="1"/>
      <protection locked="0"/>
    </xf>
    <xf numFmtId="2" fontId="116" fillId="35" borderId="58" xfId="94" applyNumberFormat="1" applyFont="1" applyFill="1" applyBorder="1" applyAlignment="1" applyProtection="1">
      <alignment horizontal="center" vertical="top" wrapText="1"/>
      <protection locked="0"/>
    </xf>
    <xf numFmtId="2" fontId="116" fillId="35" borderId="110" xfId="94" applyNumberFormat="1" applyFont="1" applyFill="1" applyBorder="1" applyAlignment="1" applyProtection="1">
      <alignment horizontal="center" vertical="top" wrapText="1"/>
      <protection locked="0"/>
    </xf>
    <xf numFmtId="2" fontId="116" fillId="35" borderId="111" xfId="94" applyNumberFormat="1" applyFont="1" applyFill="1" applyBorder="1" applyAlignment="1" applyProtection="1">
      <alignment horizontal="center" vertical="top" wrapText="1"/>
      <protection locked="0"/>
    </xf>
    <xf numFmtId="0" fontId="37" fillId="35" borderId="74" xfId="102" applyFont="1" applyFill="1" applyBorder="1" applyAlignment="1" applyProtection="1">
      <alignment horizontal="center" vertical="top" wrapText="1"/>
      <protection locked="0"/>
    </xf>
    <xf numFmtId="2" fontId="37" fillId="35" borderId="16" xfId="102" applyNumberFormat="1" applyFont="1" applyFill="1" applyBorder="1" applyAlignment="1" applyProtection="1">
      <alignment horizontal="center" vertical="top" wrapText="1"/>
      <protection locked="0"/>
    </xf>
    <xf numFmtId="2" fontId="37" fillId="35" borderId="13" xfId="102" applyNumberFormat="1" applyFont="1" applyFill="1" applyBorder="1" applyAlignment="1" applyProtection="1">
      <alignment horizontal="center" vertical="top" wrapText="1"/>
      <protection locked="0"/>
    </xf>
    <xf numFmtId="2" fontId="37" fillId="35" borderId="19" xfId="102" applyNumberFormat="1" applyFont="1" applyFill="1" applyBorder="1" applyAlignment="1" applyProtection="1">
      <alignment horizontal="center" vertical="top" wrapText="1"/>
      <protection locked="0"/>
    </xf>
    <xf numFmtId="2" fontId="37" fillId="35" borderId="90" xfId="94" applyNumberFormat="1" applyFont="1" applyFill="1" applyBorder="1" applyAlignment="1" applyProtection="1">
      <alignment horizontal="center" vertical="top" wrapText="1"/>
      <protection locked="0"/>
    </xf>
    <xf numFmtId="2" fontId="37" fillId="35" borderId="52" xfId="94" applyNumberFormat="1" applyFont="1" applyFill="1" applyBorder="1" applyAlignment="1" applyProtection="1">
      <alignment horizontal="center" vertical="top" wrapText="1"/>
      <protection locked="0"/>
    </xf>
    <xf numFmtId="2" fontId="37" fillId="35" borderId="13" xfId="94" applyNumberFormat="1" applyFont="1" applyFill="1" applyBorder="1" applyAlignment="1" applyProtection="1">
      <alignment horizontal="center" vertical="top" wrapText="1"/>
      <protection locked="0"/>
    </xf>
    <xf numFmtId="0" fontId="37" fillId="35" borderId="61" xfId="102" applyFont="1" applyFill="1" applyBorder="1" applyAlignment="1" applyProtection="1">
      <alignment horizontal="center" vertical="top" wrapText="1"/>
      <protection locked="0"/>
    </xf>
    <xf numFmtId="2" fontId="37" fillId="35" borderId="17" xfId="102" applyNumberFormat="1" applyFont="1" applyFill="1" applyBorder="1" applyAlignment="1" applyProtection="1">
      <alignment horizontal="center" vertical="top" wrapText="1"/>
      <protection locked="0"/>
    </xf>
    <xf numFmtId="2" fontId="37" fillId="35" borderId="14" xfId="102" applyNumberFormat="1" applyFont="1" applyFill="1" applyBorder="1" applyAlignment="1" applyProtection="1">
      <alignment horizontal="center" vertical="top" wrapText="1"/>
      <protection locked="0"/>
    </xf>
    <xf numFmtId="2" fontId="37" fillId="35" borderId="35" xfId="102" applyNumberFormat="1" applyFont="1" applyFill="1" applyBorder="1" applyAlignment="1" applyProtection="1">
      <alignment horizontal="center" vertical="top" wrapText="1"/>
      <protection locked="0"/>
    </xf>
    <xf numFmtId="2" fontId="37" fillId="35" borderId="10" xfId="94" applyNumberFormat="1" applyFont="1" applyFill="1" applyBorder="1" applyAlignment="1" applyProtection="1">
      <alignment horizontal="center" vertical="top" wrapText="1"/>
      <protection locked="0"/>
    </xf>
    <xf numFmtId="2" fontId="37" fillId="35" borderId="134" xfId="94" applyNumberFormat="1" applyFont="1" applyFill="1" applyBorder="1" applyAlignment="1" applyProtection="1">
      <alignment horizontal="center" vertical="top" wrapText="1"/>
      <protection locked="0"/>
    </xf>
    <xf numFmtId="2" fontId="37" fillId="35" borderId="95" xfId="94" applyNumberFormat="1" applyFont="1" applyFill="1" applyBorder="1" applyAlignment="1" applyProtection="1">
      <alignment horizontal="center" vertical="top" wrapText="1"/>
      <protection locked="0"/>
    </xf>
    <xf numFmtId="0" fontId="36" fillId="0" borderId="0" xfId="102" applyFont="1" applyFill="1">
      <alignment/>
      <protection/>
    </xf>
    <xf numFmtId="0" fontId="33" fillId="0" borderId="0" xfId="104" applyFont="1" applyAlignment="1">
      <alignment horizontal="center"/>
      <protection/>
    </xf>
    <xf numFmtId="0" fontId="121" fillId="0" borderId="0" xfId="104" applyFont="1" applyBorder="1" applyAlignment="1" applyProtection="1">
      <alignment horizontal="justify" vertical="top" wrapText="1"/>
      <protection locked="0"/>
    </xf>
    <xf numFmtId="2" fontId="5" fillId="0" borderId="29" xfId="0" applyNumberFormat="1" applyFont="1" applyBorder="1" applyAlignment="1">
      <alignment horizontal="center" wrapText="1"/>
    </xf>
    <xf numFmtId="2" fontId="30" fillId="0" borderId="47" xfId="0" applyNumberFormat="1" applyFont="1" applyBorder="1" applyAlignment="1" applyProtection="1">
      <alignment wrapText="1"/>
      <protection locked="0"/>
    </xf>
    <xf numFmtId="0" fontId="18" fillId="36" borderId="17" xfId="91" applyFont="1" applyFill="1" applyBorder="1" applyAlignment="1">
      <alignment vertical="top"/>
      <protection/>
    </xf>
    <xf numFmtId="0" fontId="18" fillId="36" borderId="14" xfId="91" applyFont="1" applyFill="1" applyBorder="1" applyAlignment="1">
      <alignment vertical="top"/>
      <protection/>
    </xf>
    <xf numFmtId="0" fontId="18" fillId="36" borderId="35" xfId="91" applyFont="1" applyFill="1" applyBorder="1" applyAlignment="1">
      <alignment vertical="top"/>
      <protection/>
    </xf>
    <xf numFmtId="4" fontId="18" fillId="36" borderId="87" xfId="91" applyNumberFormat="1" applyFont="1" applyFill="1" applyBorder="1" applyAlignment="1" applyProtection="1">
      <alignment horizontal="center" vertical="center"/>
      <protection locked="0"/>
    </xf>
    <xf numFmtId="4" fontId="18" fillId="36" borderId="16" xfId="91" applyNumberFormat="1" applyFont="1" applyFill="1" applyBorder="1" applyAlignment="1" applyProtection="1">
      <alignment horizontal="center" vertical="center"/>
      <protection locked="0"/>
    </xf>
    <xf numFmtId="4" fontId="8" fillId="36" borderId="16" xfId="91" applyNumberFormat="1" applyFont="1" applyFill="1" applyBorder="1" applyAlignment="1" applyProtection="1">
      <alignment horizontal="center" vertical="center"/>
      <protection locked="0"/>
    </xf>
    <xf numFmtId="4" fontId="18" fillId="36" borderId="120" xfId="91" applyNumberFormat="1" applyFont="1" applyFill="1" applyBorder="1" applyAlignment="1" applyProtection="1">
      <alignment horizontal="center" vertical="center"/>
      <protection locked="0"/>
    </xf>
    <xf numFmtId="4" fontId="18" fillId="36" borderId="32" xfId="91" applyNumberFormat="1" applyFont="1" applyFill="1" applyBorder="1" applyAlignment="1" applyProtection="1">
      <alignment horizontal="center" vertical="center"/>
      <protection locked="0"/>
    </xf>
    <xf numFmtId="4" fontId="71" fillId="37" borderId="16" xfId="91" applyNumberFormat="1" applyFont="1" applyFill="1" applyBorder="1" applyAlignment="1" applyProtection="1">
      <alignment horizontal="center" vertical="center"/>
      <protection locked="0"/>
    </xf>
    <xf numFmtId="4" fontId="8" fillId="37" borderId="16" xfId="91" applyNumberFormat="1" applyFont="1" applyFill="1" applyBorder="1" applyAlignment="1" applyProtection="1">
      <alignment horizontal="center" vertical="center" wrapText="1"/>
      <protection/>
    </xf>
    <xf numFmtId="4" fontId="130" fillId="37" borderId="16" xfId="91" applyNumberFormat="1" applyFont="1" applyFill="1" applyBorder="1" applyAlignment="1" applyProtection="1">
      <alignment horizontal="center" vertical="center"/>
      <protection locked="0"/>
    </xf>
    <xf numFmtId="4" fontId="130" fillId="37" borderId="16" xfId="91" applyNumberFormat="1" applyFont="1" applyFill="1" applyBorder="1" applyAlignment="1" applyProtection="1">
      <alignment horizontal="center" vertical="center"/>
      <protection/>
    </xf>
    <xf numFmtId="4" fontId="71" fillId="37" borderId="120" xfId="91" applyNumberFormat="1" applyFont="1" applyFill="1" applyBorder="1" applyAlignment="1" applyProtection="1">
      <alignment horizontal="center" vertical="center"/>
      <protection/>
    </xf>
    <xf numFmtId="4" fontId="71" fillId="37" borderId="32" xfId="91" applyNumberFormat="1" applyFont="1" applyFill="1" applyBorder="1" applyAlignment="1" applyProtection="1">
      <alignment horizontal="center" vertical="center"/>
      <protection/>
    </xf>
    <xf numFmtId="0" fontId="18" fillId="36" borderId="120" xfId="91" applyFont="1" applyFill="1" applyBorder="1" applyAlignment="1">
      <alignment horizontal="center" vertical="center" wrapText="1"/>
      <protection/>
    </xf>
    <xf numFmtId="2" fontId="18" fillId="36" borderId="29" xfId="91" applyNumberFormat="1" applyFont="1" applyFill="1" applyBorder="1" applyAlignment="1">
      <alignment horizontal="center"/>
      <protection/>
    </xf>
    <xf numFmtId="2" fontId="8" fillId="36" borderId="16" xfId="91" applyNumberFormat="1" applyFont="1" applyFill="1" applyBorder="1" applyAlignment="1">
      <alignment horizontal="center"/>
      <protection/>
    </xf>
    <xf numFmtId="2" fontId="18" fillId="36" borderId="16" xfId="91" applyNumberFormat="1" applyFont="1" applyFill="1" applyBorder="1" applyAlignment="1">
      <alignment horizontal="center"/>
      <protection/>
    </xf>
    <xf numFmtId="2" fontId="8" fillId="36" borderId="17" xfId="91" applyNumberFormat="1" applyFont="1" applyFill="1" applyBorder="1" applyAlignment="1">
      <alignment horizontal="center"/>
      <protection/>
    </xf>
    <xf numFmtId="4" fontId="18" fillId="37" borderId="29" xfId="91" applyNumberFormat="1" applyFont="1" applyFill="1" applyBorder="1" applyAlignment="1" applyProtection="1">
      <alignment horizontal="center"/>
      <protection locked="0"/>
    </xf>
    <xf numFmtId="4" fontId="8" fillId="37" borderId="16" xfId="91" applyNumberFormat="1" applyFont="1" applyFill="1" applyBorder="1" applyAlignment="1" applyProtection="1">
      <alignment horizontal="center"/>
      <protection locked="0"/>
    </xf>
    <xf numFmtId="4" fontId="8" fillId="37" borderId="16" xfId="91" applyNumberFormat="1" applyFont="1" applyFill="1" applyBorder="1" applyAlignment="1">
      <alignment horizontal="center"/>
      <protection/>
    </xf>
    <xf numFmtId="4" fontId="18" fillId="37" borderId="16" xfId="91" applyNumberFormat="1" applyFont="1" applyFill="1" applyBorder="1" applyAlignment="1">
      <alignment horizontal="center"/>
      <protection/>
    </xf>
    <xf numFmtId="4" fontId="8" fillId="37" borderId="17" xfId="91" applyNumberFormat="1" applyFont="1" applyFill="1" applyBorder="1" applyAlignment="1">
      <alignment horizontal="center"/>
      <protection/>
    </xf>
    <xf numFmtId="0" fontId="18" fillId="36" borderId="17" xfId="91" applyFont="1" applyFill="1" applyBorder="1" applyAlignment="1">
      <alignment horizontal="center" vertical="center" wrapText="1"/>
      <protection/>
    </xf>
    <xf numFmtId="0" fontId="18" fillId="36" borderId="14" xfId="91" applyFont="1" applyFill="1" applyBorder="1" applyAlignment="1">
      <alignment horizontal="center" vertical="center" wrapText="1"/>
      <protection/>
    </xf>
    <xf numFmtId="0" fontId="18" fillId="36" borderId="35" xfId="91" applyFont="1" applyFill="1" applyBorder="1" applyAlignment="1">
      <alignment horizontal="center" vertical="center" wrapText="1"/>
      <protection/>
    </xf>
    <xf numFmtId="2" fontId="18" fillId="36" borderId="87" xfId="91" applyNumberFormat="1" applyFont="1" applyFill="1" applyBorder="1" applyAlignment="1">
      <alignment horizontal="center"/>
      <protection/>
    </xf>
    <xf numFmtId="0" fontId="5" fillId="37" borderId="134" xfId="0" applyFont="1" applyFill="1" applyBorder="1" applyAlignment="1">
      <alignment horizontal="center" vertical="center" wrapText="1"/>
    </xf>
    <xf numFmtId="0" fontId="5" fillId="37" borderId="95" xfId="0" applyFont="1" applyFill="1" applyBorder="1" applyAlignment="1">
      <alignment horizontal="center" vertical="center" wrapText="1"/>
    </xf>
    <xf numFmtId="0" fontId="5" fillId="37" borderId="124" xfId="0" applyFont="1" applyFill="1" applyBorder="1" applyAlignment="1">
      <alignment horizontal="center" vertical="center" wrapText="1"/>
    </xf>
    <xf numFmtId="4" fontId="30" fillId="37" borderId="62" xfId="0" applyNumberFormat="1" applyFont="1" applyFill="1" applyBorder="1" applyAlignment="1" applyProtection="1">
      <alignment horizontal="center" wrapText="1"/>
      <protection locked="0"/>
    </xf>
    <xf numFmtId="4" fontId="30" fillId="37" borderId="52" xfId="0" applyNumberFormat="1" applyFont="1" applyFill="1" applyBorder="1" applyAlignment="1" applyProtection="1">
      <alignment horizontal="center" wrapText="1"/>
      <protection locked="0"/>
    </xf>
    <xf numFmtId="4" fontId="5" fillId="37" borderId="56" xfId="0" applyNumberFormat="1" applyFont="1" applyFill="1" applyBorder="1" applyAlignment="1">
      <alignment horizontal="center" vertical="center" wrapText="1"/>
    </xf>
    <xf numFmtId="0" fontId="5" fillId="36" borderId="134" xfId="0" applyFont="1" applyFill="1" applyBorder="1" applyAlignment="1">
      <alignment horizontal="center" vertical="center" wrapText="1"/>
    </xf>
    <xf numFmtId="0" fontId="5" fillId="36" borderId="95" xfId="0" applyFont="1" applyFill="1" applyBorder="1" applyAlignment="1">
      <alignment horizontal="center" vertical="center" wrapText="1"/>
    </xf>
    <xf numFmtId="0" fontId="5" fillId="36" borderId="124" xfId="0" applyFont="1" applyFill="1" applyBorder="1" applyAlignment="1">
      <alignment horizontal="center" vertical="center" wrapText="1"/>
    </xf>
    <xf numFmtId="4" fontId="30" fillId="36" borderId="62" xfId="0" applyNumberFormat="1" applyFont="1" applyFill="1" applyBorder="1" applyAlignment="1" applyProtection="1">
      <alignment horizontal="center" wrapText="1"/>
      <protection locked="0"/>
    </xf>
    <xf numFmtId="4" fontId="30" fillId="36" borderId="52" xfId="0" applyNumberFormat="1" applyFont="1" applyFill="1" applyBorder="1" applyAlignment="1" applyProtection="1">
      <alignment horizontal="center" wrapText="1"/>
      <protection locked="0"/>
    </xf>
    <xf numFmtId="4" fontId="5" fillId="36" borderId="56" xfId="0" applyNumberFormat="1" applyFont="1" applyFill="1" applyBorder="1" applyAlignment="1">
      <alignment horizontal="center" vertical="center" wrapText="1"/>
    </xf>
    <xf numFmtId="0" fontId="1" fillId="36" borderId="134" xfId="0" applyFont="1" applyFill="1" applyBorder="1" applyAlignment="1">
      <alignment horizontal="center" vertical="center" wrapText="1"/>
    </xf>
    <xf numFmtId="0" fontId="1" fillId="36" borderId="95" xfId="0" applyFont="1" applyFill="1" applyBorder="1" applyAlignment="1">
      <alignment horizontal="center" vertical="center" wrapText="1"/>
    </xf>
    <xf numFmtId="0" fontId="1" fillId="36" borderId="124" xfId="0" applyFont="1" applyFill="1" applyBorder="1" applyAlignment="1">
      <alignment horizontal="center" vertical="center" wrapText="1"/>
    </xf>
    <xf numFmtId="4" fontId="0" fillId="36" borderId="62" xfId="0" applyNumberFormat="1" applyFill="1" applyBorder="1" applyAlignment="1" applyProtection="1">
      <alignment horizontal="center" wrapText="1"/>
      <protection locked="0"/>
    </xf>
    <xf numFmtId="4" fontId="0" fillId="36" borderId="52" xfId="0" applyNumberFormat="1" applyFill="1" applyBorder="1" applyAlignment="1" applyProtection="1">
      <alignment horizontal="center" wrapText="1"/>
      <protection locked="0"/>
    </xf>
    <xf numFmtId="4" fontId="6" fillId="36" borderId="56" xfId="0" applyNumberFormat="1" applyFont="1" applyFill="1" applyBorder="1" applyAlignment="1">
      <alignment horizontal="center" vertical="center" wrapText="1"/>
    </xf>
    <xf numFmtId="0" fontId="1" fillId="37" borderId="134" xfId="0" applyFont="1" applyFill="1" applyBorder="1" applyAlignment="1">
      <alignment horizontal="center" vertical="center" wrapText="1"/>
    </xf>
    <xf numFmtId="0" fontId="1" fillId="37" borderId="95" xfId="0" applyFont="1" applyFill="1" applyBorder="1" applyAlignment="1">
      <alignment horizontal="center" vertical="center" wrapText="1"/>
    </xf>
    <xf numFmtId="0" fontId="1" fillId="37" borderId="124" xfId="0" applyFont="1" applyFill="1" applyBorder="1" applyAlignment="1">
      <alignment horizontal="center" vertical="center" wrapText="1"/>
    </xf>
    <xf numFmtId="4" fontId="0" fillId="37" borderId="62" xfId="0" applyNumberFormat="1" applyFill="1" applyBorder="1" applyAlignment="1" applyProtection="1">
      <alignment horizontal="center" wrapText="1"/>
      <protection locked="0"/>
    </xf>
    <xf numFmtId="4" fontId="0" fillId="37" borderId="52" xfId="0" applyNumberFormat="1" applyFill="1" applyBorder="1" applyAlignment="1" applyProtection="1">
      <alignment horizontal="center" wrapText="1"/>
      <protection locked="0"/>
    </xf>
    <xf numFmtId="4" fontId="6" fillId="37" borderId="56" xfId="0" applyNumberFormat="1" applyFont="1" applyFill="1" applyBorder="1" applyAlignment="1">
      <alignment horizontal="center" vertical="center" wrapText="1"/>
    </xf>
    <xf numFmtId="4" fontId="6" fillId="37" borderId="14" xfId="0" applyNumberFormat="1" applyFont="1" applyFill="1" applyBorder="1" applyAlignment="1">
      <alignment horizontal="center" wrapText="1"/>
    </xf>
    <xf numFmtId="4" fontId="6" fillId="37" borderId="35" xfId="0" applyNumberFormat="1" applyFont="1" applyFill="1" applyBorder="1" applyAlignment="1">
      <alignment horizontal="center" wrapText="1"/>
    </xf>
    <xf numFmtId="4" fontId="6" fillId="36" borderId="14" xfId="0" applyNumberFormat="1" applyFont="1" applyFill="1" applyBorder="1" applyAlignment="1">
      <alignment horizontal="center" wrapText="1"/>
    </xf>
    <xf numFmtId="4" fontId="6" fillId="36" borderId="35" xfId="0" applyNumberFormat="1" applyFont="1" applyFill="1" applyBorder="1" applyAlignment="1">
      <alignment horizontal="center" wrapText="1"/>
    </xf>
    <xf numFmtId="0" fontId="5" fillId="36" borderId="118" xfId="0" applyFont="1" applyFill="1" applyBorder="1" applyAlignment="1">
      <alignment horizontal="center" vertical="top" wrapText="1"/>
    </xf>
    <xf numFmtId="0" fontId="5" fillId="36" borderId="131" xfId="0" applyFont="1" applyFill="1" applyBorder="1" applyAlignment="1">
      <alignment horizontal="center" vertical="top" wrapText="1"/>
    </xf>
    <xf numFmtId="0" fontId="5" fillId="36" borderId="133" xfId="0" applyFont="1" applyFill="1" applyBorder="1" applyAlignment="1">
      <alignment horizontal="center" vertical="top" wrapText="1"/>
    </xf>
    <xf numFmtId="0" fontId="5" fillId="37" borderId="118" xfId="0" applyFont="1" applyFill="1" applyBorder="1" applyAlignment="1">
      <alignment horizontal="center" vertical="top" wrapText="1"/>
    </xf>
    <xf numFmtId="0" fontId="5" fillId="37" borderId="131" xfId="0" applyFont="1" applyFill="1" applyBorder="1" applyAlignment="1">
      <alignment horizontal="center" vertical="top" wrapText="1"/>
    </xf>
    <xf numFmtId="0" fontId="5" fillId="37" borderId="133" xfId="0" applyFont="1" applyFill="1" applyBorder="1" applyAlignment="1">
      <alignment horizontal="center" vertical="top" wrapText="1"/>
    </xf>
    <xf numFmtId="0" fontId="18" fillId="36" borderId="120" xfId="91" applyFont="1" applyFill="1" applyBorder="1" applyAlignment="1">
      <alignment horizontal="center" vertical="top" wrapText="1"/>
      <protection/>
    </xf>
    <xf numFmtId="0" fontId="18" fillId="36" borderId="46" xfId="91" applyFont="1" applyFill="1" applyBorder="1" applyAlignment="1">
      <alignment horizontal="center" vertical="top" wrapText="1"/>
      <protection/>
    </xf>
    <xf numFmtId="0" fontId="18" fillId="36" borderId="105" xfId="91" applyFont="1" applyFill="1" applyBorder="1" applyAlignment="1">
      <alignment horizontal="center" vertical="top" wrapText="1"/>
      <protection/>
    </xf>
    <xf numFmtId="0" fontId="18" fillId="36" borderId="17" xfId="91" applyFont="1" applyFill="1" applyBorder="1" applyAlignment="1">
      <alignment horizontal="center" vertical="top" wrapText="1"/>
      <protection/>
    </xf>
    <xf numFmtId="0" fontId="18" fillId="36" borderId="14" xfId="91" applyFont="1" applyFill="1" applyBorder="1" applyAlignment="1">
      <alignment horizontal="center" vertical="top" wrapText="1"/>
      <protection/>
    </xf>
    <xf numFmtId="0" fontId="18" fillId="36" borderId="35" xfId="91" applyFont="1" applyFill="1" applyBorder="1" applyAlignment="1">
      <alignment horizontal="center" vertical="top" wrapText="1"/>
      <protection/>
    </xf>
    <xf numFmtId="4" fontId="18" fillId="36" borderId="29" xfId="91" applyNumberFormat="1" applyFont="1" applyFill="1" applyBorder="1" applyAlignment="1" applyProtection="1">
      <alignment horizontal="center" vertical="center"/>
      <protection locked="0"/>
    </xf>
    <xf numFmtId="4" fontId="18" fillId="36" borderId="17" xfId="91" applyNumberFormat="1" applyFont="1" applyFill="1" applyBorder="1" applyAlignment="1" applyProtection="1">
      <alignment horizontal="center" vertical="center"/>
      <protection locked="0"/>
    </xf>
    <xf numFmtId="4" fontId="130" fillId="36" borderId="120" xfId="91" applyNumberFormat="1" applyFont="1" applyFill="1" applyBorder="1" applyAlignment="1" applyProtection="1">
      <alignment horizontal="center" vertical="center"/>
      <protection locked="0"/>
    </xf>
    <xf numFmtId="0" fontId="130" fillId="0" borderId="131" xfId="91" applyFont="1" applyFill="1" applyBorder="1">
      <alignment/>
      <protection/>
    </xf>
    <xf numFmtId="0" fontId="130" fillId="0" borderId="133" xfId="91" applyFont="1" applyFill="1" applyBorder="1">
      <alignment/>
      <protection/>
    </xf>
    <xf numFmtId="0" fontId="8" fillId="36" borderId="47" xfId="91" applyFont="1" applyFill="1" applyBorder="1">
      <alignment/>
      <protection/>
    </xf>
    <xf numFmtId="4" fontId="8" fillId="0" borderId="18" xfId="91" applyNumberFormat="1" applyFont="1" applyFill="1" applyBorder="1">
      <alignment/>
      <protection/>
    </xf>
    <xf numFmtId="4" fontId="130" fillId="0" borderId="14" xfId="91" applyNumberFormat="1" applyFont="1" applyFill="1" applyBorder="1">
      <alignment/>
      <protection/>
    </xf>
    <xf numFmtId="4" fontId="130" fillId="0" borderId="35" xfId="91" applyNumberFormat="1" applyFont="1" applyFill="1" applyBorder="1">
      <alignment/>
      <protection/>
    </xf>
    <xf numFmtId="0" fontId="18" fillId="37" borderId="17" xfId="91" applyFont="1" applyFill="1" applyBorder="1" applyAlignment="1">
      <alignment horizontal="center" vertical="center" wrapText="1"/>
      <protection/>
    </xf>
    <xf numFmtId="0" fontId="18" fillId="37" borderId="14" xfId="91" applyFont="1" applyFill="1" applyBorder="1" applyAlignment="1">
      <alignment horizontal="center" vertical="center" wrapText="1"/>
      <protection/>
    </xf>
    <xf numFmtId="0" fontId="18" fillId="37" borderId="35" xfId="91" applyFont="1" applyFill="1" applyBorder="1" applyAlignment="1">
      <alignment horizontal="center" vertical="center" wrapText="1"/>
      <protection/>
    </xf>
    <xf numFmtId="0" fontId="18" fillId="22" borderId="112" xfId="91" applyFont="1" applyFill="1" applyBorder="1" applyAlignment="1">
      <alignment horizontal="center" vertical="center" wrapText="1"/>
      <protection/>
    </xf>
    <xf numFmtId="4" fontId="18" fillId="22" borderId="55" xfId="91" applyNumberFormat="1" applyFont="1" applyFill="1" applyBorder="1" applyAlignment="1" applyProtection="1">
      <alignment horizontal="center"/>
      <protection locked="0"/>
    </xf>
    <xf numFmtId="4" fontId="18" fillId="6" borderId="29" xfId="91" applyNumberFormat="1" applyFont="1" applyFill="1" applyBorder="1" applyAlignment="1" applyProtection="1">
      <alignment horizontal="center"/>
      <protection/>
    </xf>
    <xf numFmtId="4" fontId="18" fillId="6" borderId="16" xfId="91" applyNumberFormat="1" applyFont="1" applyFill="1" applyBorder="1" applyAlignment="1" applyProtection="1">
      <alignment horizontal="center"/>
      <protection/>
    </xf>
    <xf numFmtId="4" fontId="18" fillId="36" borderId="76" xfId="91" applyNumberFormat="1" applyFont="1" applyFill="1" applyBorder="1" applyAlignment="1" applyProtection="1">
      <alignment horizontal="center"/>
      <protection locked="0"/>
    </xf>
    <xf numFmtId="4" fontId="8" fillId="0" borderId="13" xfId="91" applyNumberFormat="1" applyFont="1" applyFill="1" applyBorder="1" applyAlignment="1" applyProtection="1">
      <alignment horizontal="center"/>
      <protection/>
    </xf>
    <xf numFmtId="4" fontId="8" fillId="0" borderId="19" xfId="91" applyNumberFormat="1" applyFont="1" applyFill="1" applyBorder="1" applyAlignment="1" applyProtection="1">
      <alignment horizontal="center"/>
      <protection/>
    </xf>
    <xf numFmtId="4" fontId="8" fillId="0" borderId="46" xfId="91" applyNumberFormat="1" applyFont="1" applyFill="1" applyBorder="1" applyAlignment="1" applyProtection="1">
      <alignment horizontal="center"/>
      <protection/>
    </xf>
    <xf numFmtId="4" fontId="8" fillId="0" borderId="105" xfId="91" applyNumberFormat="1" applyFont="1" applyFill="1" applyBorder="1" applyAlignment="1" applyProtection="1">
      <alignment horizontal="center"/>
      <protection/>
    </xf>
    <xf numFmtId="4" fontId="18" fillId="0" borderId="13" xfId="91" applyNumberFormat="1" applyFont="1" applyFill="1" applyBorder="1" applyAlignment="1" applyProtection="1">
      <alignment horizontal="center"/>
      <protection/>
    </xf>
    <xf numFmtId="4" fontId="18" fillId="0" borderId="19" xfId="91" applyNumberFormat="1" applyFont="1" applyFill="1" applyBorder="1" applyAlignment="1" applyProtection="1">
      <alignment horizontal="center"/>
      <protection/>
    </xf>
    <xf numFmtId="4" fontId="18" fillId="0" borderId="46" xfId="91" applyNumberFormat="1" applyFont="1" applyFill="1" applyBorder="1" applyAlignment="1" applyProtection="1">
      <alignment horizontal="center"/>
      <protection/>
    </xf>
    <xf numFmtId="4" fontId="18" fillId="0" borderId="105" xfId="91" applyNumberFormat="1" applyFont="1" applyFill="1" applyBorder="1" applyAlignment="1" applyProtection="1">
      <alignment horizontal="center"/>
      <protection/>
    </xf>
    <xf numFmtId="4" fontId="8" fillId="0" borderId="13" xfId="91" applyNumberFormat="1" applyFont="1" applyFill="1" applyBorder="1" applyAlignment="1" applyProtection="1">
      <alignment horizontal="center"/>
      <protection locked="0"/>
    </xf>
    <xf numFmtId="4" fontId="8" fillId="0" borderId="51" xfId="91" applyNumberFormat="1" applyFont="1" applyFill="1" applyBorder="1" applyAlignment="1" applyProtection="1">
      <alignment horizontal="center"/>
      <protection locked="0"/>
    </xf>
    <xf numFmtId="4" fontId="18" fillId="0" borderId="13" xfId="91" applyNumberFormat="1" applyFont="1" applyFill="1" applyBorder="1" applyAlignment="1" applyProtection="1">
      <alignment horizontal="center"/>
      <protection locked="0"/>
    </xf>
    <xf numFmtId="4" fontId="18" fillId="0" borderId="51" xfId="91" applyNumberFormat="1" applyFont="1" applyFill="1" applyBorder="1" applyAlignment="1" applyProtection="1">
      <alignment horizontal="center"/>
      <protection locked="0"/>
    </xf>
    <xf numFmtId="4" fontId="18" fillId="0" borderId="46" xfId="91" applyNumberFormat="1" applyFont="1" applyFill="1" applyBorder="1" applyAlignment="1" applyProtection="1">
      <alignment horizontal="center"/>
      <protection locked="0"/>
    </xf>
    <xf numFmtId="4" fontId="18" fillId="0" borderId="122" xfId="91" applyNumberFormat="1" applyFont="1" applyFill="1" applyBorder="1" applyAlignment="1" applyProtection="1">
      <alignment horizontal="center"/>
      <protection locked="0"/>
    </xf>
    <xf numFmtId="4" fontId="18" fillId="37" borderId="16" xfId="91" applyNumberFormat="1" applyFont="1" applyFill="1" applyBorder="1" applyAlignment="1" applyProtection="1">
      <alignment horizontal="center"/>
      <protection locked="0"/>
    </xf>
    <xf numFmtId="4" fontId="18" fillId="37" borderId="34" xfId="91" applyNumberFormat="1" applyFont="1" applyFill="1" applyBorder="1" applyAlignment="1" applyProtection="1">
      <alignment horizontal="center"/>
      <protection locked="0"/>
    </xf>
    <xf numFmtId="4" fontId="18" fillId="37" borderId="76" xfId="91" applyNumberFormat="1" applyFont="1" applyFill="1" applyBorder="1" applyAlignment="1" applyProtection="1">
      <alignment horizontal="center"/>
      <protection locked="0"/>
    </xf>
    <xf numFmtId="0" fontId="33" fillId="36" borderId="32" xfId="0" applyFont="1" applyFill="1" applyBorder="1" applyAlignment="1">
      <alignment horizontal="center" vertical="center" wrapText="1"/>
    </xf>
    <xf numFmtId="0" fontId="33" fillId="36" borderId="34" xfId="0" applyFont="1" applyFill="1" applyBorder="1" applyAlignment="1">
      <alignment horizontal="center" vertical="center" wrapText="1"/>
    </xf>
    <xf numFmtId="0" fontId="33" fillId="36" borderId="33" xfId="0" applyFont="1" applyFill="1" applyBorder="1" applyAlignment="1">
      <alignment horizontal="center" vertical="center" wrapText="1"/>
    </xf>
    <xf numFmtId="4" fontId="36" fillId="36" borderId="87" xfId="0" applyNumberFormat="1" applyFont="1" applyFill="1" applyBorder="1" applyAlignment="1">
      <alignment horizontal="center"/>
    </xf>
    <xf numFmtId="4" fontId="36" fillId="36" borderId="16" xfId="0" applyNumberFormat="1" applyFont="1" applyFill="1" applyBorder="1" applyAlignment="1">
      <alignment horizontal="center"/>
    </xf>
    <xf numFmtId="4" fontId="116" fillId="36" borderId="16" xfId="0" applyNumberFormat="1" applyFont="1" applyFill="1" applyBorder="1" applyAlignment="1">
      <alignment horizontal="center"/>
    </xf>
    <xf numFmtId="4" fontId="36" fillId="36" borderId="120" xfId="0" applyNumberFormat="1" applyFont="1" applyFill="1" applyBorder="1" applyAlignment="1">
      <alignment horizontal="center"/>
    </xf>
    <xf numFmtId="0" fontId="33" fillId="0" borderId="47" xfId="0" applyFont="1" applyFill="1" applyBorder="1" applyAlignment="1">
      <alignment horizontal="center"/>
    </xf>
    <xf numFmtId="0" fontId="33" fillId="0" borderId="89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/>
    </xf>
    <xf numFmtId="0" fontId="35" fillId="0" borderId="19" xfId="0" applyFont="1" applyFill="1" applyBorder="1" applyAlignment="1">
      <alignment horizontal="center"/>
    </xf>
    <xf numFmtId="0" fontId="36" fillId="0" borderId="13" xfId="0" applyFont="1" applyFill="1" applyBorder="1" applyAlignment="1">
      <alignment horizontal="center"/>
    </xf>
    <xf numFmtId="0" fontId="36" fillId="0" borderId="19" xfId="0" applyFont="1" applyFill="1" applyBorder="1" applyAlignment="1">
      <alignment horizontal="center"/>
    </xf>
    <xf numFmtId="0" fontId="36" fillId="0" borderId="46" xfId="0" applyFont="1" applyFill="1" applyBorder="1" applyAlignment="1">
      <alignment horizontal="center"/>
    </xf>
    <xf numFmtId="0" fontId="36" fillId="0" borderId="105" xfId="0" applyFont="1" applyFill="1" applyBorder="1" applyAlignment="1">
      <alignment horizontal="center"/>
    </xf>
    <xf numFmtId="4" fontId="36" fillId="4" borderId="46" xfId="0" applyNumberFormat="1" applyFont="1" applyFill="1" applyBorder="1" applyAlignment="1">
      <alignment horizontal="center"/>
    </xf>
    <xf numFmtId="4" fontId="36" fillId="4" borderId="105" xfId="0" applyNumberFormat="1" applyFont="1" applyFill="1" applyBorder="1" applyAlignment="1">
      <alignment horizontal="center"/>
    </xf>
    <xf numFmtId="0" fontId="35" fillId="4" borderId="86" xfId="0" applyFont="1" applyFill="1" applyBorder="1" applyAlignment="1">
      <alignment horizontal="left" wrapText="1"/>
    </xf>
    <xf numFmtId="2" fontId="35" fillId="4" borderId="87" xfId="0" applyNumberFormat="1" applyFont="1" applyFill="1" applyBorder="1" applyAlignment="1">
      <alignment horizontal="center"/>
    </xf>
    <xf numFmtId="2" fontId="35" fillId="4" borderId="89" xfId="0" applyNumberFormat="1" applyFont="1" applyFill="1" applyBorder="1" applyAlignment="1">
      <alignment horizontal="center"/>
    </xf>
    <xf numFmtId="2" fontId="35" fillId="4" borderId="26" xfId="0" applyNumberFormat="1" applyFont="1" applyFill="1" applyBorder="1" applyAlignment="1">
      <alignment horizontal="center"/>
    </xf>
    <xf numFmtId="2" fontId="35" fillId="36" borderId="87" xfId="0" applyNumberFormat="1" applyFont="1" applyFill="1" applyBorder="1" applyAlignment="1">
      <alignment horizontal="center"/>
    </xf>
    <xf numFmtId="4" fontId="37" fillId="36" borderId="16" xfId="0" applyNumberFormat="1" applyFont="1" applyFill="1" applyBorder="1" applyAlignment="1">
      <alignment horizontal="center"/>
    </xf>
    <xf numFmtId="4" fontId="37" fillId="36" borderId="120" xfId="0" applyNumberFormat="1" applyFont="1" applyFill="1" applyBorder="1" applyAlignment="1">
      <alignment horizontal="center"/>
    </xf>
    <xf numFmtId="2" fontId="35" fillId="36" borderId="32" xfId="0" applyNumberFormat="1" applyFont="1" applyFill="1" applyBorder="1" applyAlignment="1">
      <alignment horizontal="center"/>
    </xf>
    <xf numFmtId="2" fontId="35" fillId="36" borderId="47" xfId="0" applyNumberFormat="1" applyFont="1" applyFill="1" applyBorder="1" applyAlignment="1">
      <alignment horizontal="center"/>
    </xf>
    <xf numFmtId="4" fontId="35" fillId="36" borderId="29" xfId="0" applyNumberFormat="1" applyFont="1" applyFill="1" applyBorder="1" applyAlignment="1">
      <alignment horizontal="center"/>
    </xf>
    <xf numFmtId="4" fontId="132" fillId="36" borderId="16" xfId="0" applyNumberFormat="1" applyFont="1" applyFill="1" applyBorder="1" applyAlignment="1">
      <alignment horizontal="center"/>
    </xf>
    <xf numFmtId="2" fontId="37" fillId="36" borderId="120" xfId="0" applyNumberFormat="1" applyFont="1" applyFill="1" applyBorder="1" applyAlignment="1">
      <alignment horizontal="center"/>
    </xf>
    <xf numFmtId="4" fontId="132" fillId="36" borderId="120" xfId="0" applyNumberFormat="1" applyFont="1" applyFill="1" applyBorder="1" applyAlignment="1">
      <alignment horizontal="center"/>
    </xf>
    <xf numFmtId="10" fontId="132" fillId="36" borderId="120" xfId="119" applyNumberFormat="1" applyFont="1" applyFill="1" applyBorder="1" applyAlignment="1">
      <alignment horizontal="center" vertical="center"/>
    </xf>
    <xf numFmtId="4" fontId="35" fillId="36" borderId="127" xfId="0" applyNumberFormat="1" applyFont="1" applyFill="1" applyBorder="1" applyAlignment="1">
      <alignment horizontal="center"/>
    </xf>
    <xf numFmtId="2" fontId="33" fillId="36" borderId="29" xfId="0" applyNumberFormat="1" applyFont="1" applyFill="1" applyBorder="1" applyAlignment="1">
      <alignment horizontal="center"/>
    </xf>
    <xf numFmtId="2" fontId="33" fillId="36" borderId="16" xfId="0" applyNumberFormat="1" applyFont="1" applyFill="1" applyBorder="1" applyAlignment="1">
      <alignment horizontal="center"/>
    </xf>
    <xf numFmtId="2" fontId="33" fillId="36" borderId="17" xfId="0" applyNumberFormat="1" applyFont="1" applyFill="1" applyBorder="1" applyAlignment="1">
      <alignment horizontal="center"/>
    </xf>
    <xf numFmtId="4" fontId="35" fillId="36" borderId="132" xfId="0" applyNumberFormat="1" applyFont="1" applyFill="1" applyBorder="1" applyAlignment="1">
      <alignment horizontal="center"/>
    </xf>
    <xf numFmtId="4" fontId="33" fillId="36" borderId="16" xfId="0" applyNumberFormat="1" applyFont="1" applyFill="1" applyBorder="1" applyAlignment="1">
      <alignment horizontal="center"/>
    </xf>
    <xf numFmtId="4" fontId="33" fillId="36" borderId="17" xfId="0" applyNumberFormat="1" applyFont="1" applyFill="1" applyBorder="1" applyAlignment="1">
      <alignment horizontal="center"/>
    </xf>
    <xf numFmtId="2" fontId="35" fillId="36" borderId="123" xfId="0" applyNumberFormat="1" applyFont="1" applyFill="1" applyBorder="1" applyAlignment="1">
      <alignment horizontal="center"/>
    </xf>
    <xf numFmtId="4" fontId="35" fillId="36" borderId="32" xfId="0" applyNumberFormat="1" applyFont="1" applyFill="1" applyBorder="1" applyAlignment="1">
      <alignment horizontal="center"/>
    </xf>
    <xf numFmtId="2" fontId="35" fillId="0" borderId="47" xfId="0" applyNumberFormat="1" applyFont="1" applyFill="1" applyBorder="1" applyAlignment="1">
      <alignment horizontal="center"/>
    </xf>
    <xf numFmtId="2" fontId="35" fillId="0" borderId="89" xfId="0" applyNumberFormat="1" applyFont="1" applyFill="1" applyBorder="1" applyAlignment="1">
      <alignment horizontal="center"/>
    </xf>
    <xf numFmtId="4" fontId="116" fillId="0" borderId="13" xfId="0" applyNumberFormat="1" applyFont="1" applyFill="1" applyBorder="1" applyAlignment="1">
      <alignment horizontal="center"/>
    </xf>
    <xf numFmtId="4" fontId="116" fillId="0" borderId="19" xfId="0" applyNumberFormat="1" applyFont="1" applyFill="1" applyBorder="1" applyAlignment="1">
      <alignment horizontal="center"/>
    </xf>
    <xf numFmtId="4" fontId="36" fillId="0" borderId="13" xfId="0" applyNumberFormat="1" applyFont="1" applyFill="1" applyBorder="1" applyAlignment="1">
      <alignment horizontal="center"/>
    </xf>
    <xf numFmtId="4" fontId="36" fillId="0" borderId="19" xfId="0" applyNumberFormat="1" applyFont="1" applyFill="1" applyBorder="1" applyAlignment="1">
      <alignment horizontal="center"/>
    </xf>
    <xf numFmtId="4" fontId="37" fillId="0" borderId="13" xfId="0" applyNumberFormat="1" applyFont="1" applyFill="1" applyBorder="1" applyAlignment="1">
      <alignment horizontal="center"/>
    </xf>
    <xf numFmtId="4" fontId="37" fillId="0" borderId="19" xfId="0" applyNumberFormat="1" applyFont="1" applyFill="1" applyBorder="1" applyAlignment="1">
      <alignment horizontal="center"/>
    </xf>
    <xf numFmtId="4" fontId="37" fillId="0" borderId="46" xfId="0" applyNumberFormat="1" applyFont="1" applyFill="1" applyBorder="1" applyAlignment="1">
      <alignment horizontal="center"/>
    </xf>
    <xf numFmtId="4" fontId="37" fillId="0" borderId="105" xfId="0" applyNumberFormat="1" applyFont="1" applyFill="1" applyBorder="1" applyAlignment="1">
      <alignment horizontal="center"/>
    </xf>
    <xf numFmtId="2" fontId="35" fillId="0" borderId="34" xfId="0" applyNumberFormat="1" applyFont="1" applyFill="1" applyBorder="1" applyAlignment="1">
      <alignment horizontal="center"/>
    </xf>
    <xf numFmtId="2" fontId="35" fillId="0" borderId="33" xfId="0" applyNumberFormat="1" applyFont="1" applyFill="1" applyBorder="1" applyAlignment="1">
      <alignment horizontal="center"/>
    </xf>
    <xf numFmtId="4" fontId="35" fillId="0" borderId="18" xfId="0" applyNumberFormat="1" applyFont="1" applyFill="1" applyBorder="1" applyAlignment="1">
      <alignment horizontal="center"/>
    </xf>
    <xf numFmtId="4" fontId="35" fillId="0" borderId="30" xfId="0" applyNumberFormat="1" applyFont="1" applyFill="1" applyBorder="1" applyAlignment="1">
      <alignment horizontal="center"/>
    </xf>
    <xf numFmtId="4" fontId="132" fillId="0" borderId="13" xfId="0" applyNumberFormat="1" applyFont="1" applyFill="1" applyBorder="1" applyAlignment="1">
      <alignment horizontal="center"/>
    </xf>
    <xf numFmtId="4" fontId="132" fillId="0" borderId="19" xfId="0" applyNumberFormat="1" applyFont="1" applyFill="1" applyBorder="1" applyAlignment="1">
      <alignment horizontal="center"/>
    </xf>
    <xf numFmtId="2" fontId="37" fillId="0" borderId="46" xfId="0" applyNumberFormat="1" applyFont="1" applyFill="1" applyBorder="1" applyAlignment="1">
      <alignment horizontal="center"/>
    </xf>
    <xf numFmtId="2" fontId="37" fillId="0" borderId="105" xfId="0" applyNumberFormat="1" applyFont="1" applyFill="1" applyBorder="1" applyAlignment="1">
      <alignment horizontal="center"/>
    </xf>
    <xf numFmtId="4" fontId="132" fillId="0" borderId="46" xfId="0" applyNumberFormat="1" applyFont="1" applyFill="1" applyBorder="1" applyAlignment="1">
      <alignment horizontal="center"/>
    </xf>
    <xf numFmtId="4" fontId="132" fillId="0" borderId="105" xfId="0" applyNumberFormat="1" applyFont="1" applyFill="1" applyBorder="1" applyAlignment="1">
      <alignment horizontal="center"/>
    </xf>
    <xf numFmtId="10" fontId="132" fillId="0" borderId="46" xfId="119" applyNumberFormat="1" applyFont="1" applyFill="1" applyBorder="1" applyAlignment="1">
      <alignment horizontal="center" vertical="center"/>
    </xf>
    <xf numFmtId="10" fontId="132" fillId="0" borderId="105" xfId="119" applyNumberFormat="1" applyFont="1" applyFill="1" applyBorder="1" applyAlignment="1">
      <alignment horizontal="center" vertical="center"/>
    </xf>
    <xf numFmtId="4" fontId="35" fillId="0" borderId="111" xfId="0" applyNumberFormat="1" applyFont="1" applyFill="1" applyBorder="1" applyAlignment="1">
      <alignment horizontal="center"/>
    </xf>
    <xf numFmtId="4" fontId="35" fillId="0" borderId="121" xfId="0" applyNumberFormat="1" applyFont="1" applyFill="1" applyBorder="1" applyAlignment="1">
      <alignment horizontal="center"/>
    </xf>
    <xf numFmtId="2" fontId="33" fillId="0" borderId="18" xfId="0" applyNumberFormat="1" applyFont="1" applyFill="1" applyBorder="1" applyAlignment="1">
      <alignment horizontal="center"/>
    </xf>
    <xf numFmtId="2" fontId="33" fillId="0" borderId="30" xfId="0" applyNumberFormat="1" applyFont="1" applyFill="1" applyBorder="1" applyAlignment="1">
      <alignment horizontal="center"/>
    </xf>
    <xf numFmtId="2" fontId="33" fillId="0" borderId="13" xfId="0" applyNumberFormat="1" applyFont="1" applyFill="1" applyBorder="1" applyAlignment="1">
      <alignment horizontal="center"/>
    </xf>
    <xf numFmtId="2" fontId="33" fillId="0" borderId="19" xfId="0" applyNumberFormat="1" applyFont="1" applyFill="1" applyBorder="1" applyAlignment="1">
      <alignment horizontal="center"/>
    </xf>
    <xf numFmtId="2" fontId="33" fillId="0" borderId="14" xfId="0" applyNumberFormat="1" applyFont="1" applyFill="1" applyBorder="1" applyAlignment="1">
      <alignment horizontal="center"/>
    </xf>
    <xf numFmtId="2" fontId="33" fillId="0" borderId="35" xfId="0" applyNumberFormat="1" applyFont="1" applyFill="1" applyBorder="1" applyAlignment="1">
      <alignment horizontal="center"/>
    </xf>
    <xf numFmtId="4" fontId="35" fillId="0" borderId="131" xfId="0" applyNumberFormat="1" applyFont="1" applyFill="1" applyBorder="1" applyAlignment="1">
      <alignment horizontal="center"/>
    </xf>
    <xf numFmtId="4" fontId="35" fillId="0" borderId="133" xfId="0" applyNumberFormat="1" applyFont="1" applyFill="1" applyBorder="1" applyAlignment="1">
      <alignment horizontal="center"/>
    </xf>
    <xf numFmtId="4" fontId="33" fillId="0" borderId="13" xfId="0" applyNumberFormat="1" applyFont="1" applyFill="1" applyBorder="1" applyAlignment="1">
      <alignment horizontal="center"/>
    </xf>
    <xf numFmtId="4" fontId="33" fillId="0" borderId="19" xfId="0" applyNumberFormat="1" applyFont="1" applyFill="1" applyBorder="1" applyAlignment="1">
      <alignment horizontal="center"/>
    </xf>
    <xf numFmtId="4" fontId="33" fillId="0" borderId="14" xfId="0" applyNumberFormat="1" applyFont="1" applyFill="1" applyBorder="1" applyAlignment="1">
      <alignment horizontal="center"/>
    </xf>
    <xf numFmtId="4" fontId="33" fillId="0" borderId="35" xfId="0" applyNumberFormat="1" applyFont="1" applyFill="1" applyBorder="1" applyAlignment="1">
      <alignment horizontal="center"/>
    </xf>
    <xf numFmtId="2" fontId="35" fillId="0" borderId="95" xfId="0" applyNumberFormat="1" applyFont="1" applyFill="1" applyBorder="1" applyAlignment="1">
      <alignment horizontal="center"/>
    </xf>
    <xf numFmtId="2" fontId="35" fillId="0" borderId="124" xfId="0" applyNumberFormat="1" applyFont="1" applyFill="1" applyBorder="1" applyAlignment="1">
      <alignment horizontal="center"/>
    </xf>
    <xf numFmtId="0" fontId="35" fillId="0" borderId="34" xfId="0" applyFont="1" applyFill="1" applyBorder="1" applyAlignment="1">
      <alignment horizontal="center"/>
    </xf>
    <xf numFmtId="0" fontId="35" fillId="0" borderId="33" xfId="0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 wrapText="1"/>
    </xf>
    <xf numFmtId="4" fontId="5" fillId="0" borderId="35" xfId="0" applyNumberFormat="1" applyFont="1" applyFill="1" applyBorder="1" applyAlignment="1">
      <alignment horizontal="center" wrapText="1"/>
    </xf>
    <xf numFmtId="0" fontId="18" fillId="4" borderId="46" xfId="91" applyFont="1" applyFill="1" applyBorder="1" applyAlignment="1">
      <alignment horizontal="center" vertical="top" wrapText="1"/>
      <protection/>
    </xf>
    <xf numFmtId="0" fontId="18" fillId="4" borderId="105" xfId="91" applyFont="1" applyFill="1" applyBorder="1" applyAlignment="1">
      <alignment horizontal="center" vertical="top" wrapText="1"/>
      <protection/>
    </xf>
    <xf numFmtId="0" fontId="18" fillId="4" borderId="120" xfId="91" applyFont="1" applyFill="1" applyBorder="1" applyAlignment="1">
      <alignment horizontal="center" vertical="top" wrapText="1"/>
      <protection/>
    </xf>
    <xf numFmtId="4" fontId="18" fillId="37" borderId="87" xfId="91" applyNumberFormat="1" applyFont="1" applyFill="1" applyBorder="1" applyAlignment="1" applyProtection="1">
      <alignment horizontal="center" vertical="center"/>
      <protection locked="0"/>
    </xf>
    <xf numFmtId="0" fontId="18" fillId="22" borderId="17" xfId="91" applyFont="1" applyFill="1" applyBorder="1" applyAlignment="1">
      <alignment horizontal="center" vertical="top"/>
      <protection/>
    </xf>
    <xf numFmtId="0" fontId="18" fillId="22" borderId="14" xfId="91" applyFont="1" applyFill="1" applyBorder="1" applyAlignment="1">
      <alignment horizontal="center" vertical="top"/>
      <protection/>
    </xf>
    <xf numFmtId="0" fontId="18" fillId="22" borderId="35" xfId="91" applyFont="1" applyFill="1" applyBorder="1" applyAlignment="1">
      <alignment horizontal="center" vertical="top"/>
      <protection/>
    </xf>
    <xf numFmtId="0" fontId="0" fillId="0" borderId="0" xfId="0" applyAlignment="1">
      <alignment vertical="center"/>
    </xf>
    <xf numFmtId="0" fontId="30" fillId="0" borderId="0" xfId="0" applyFont="1" applyAlignment="1">
      <alignment horizontal="center"/>
    </xf>
    <xf numFmtId="0" fontId="30" fillId="0" borderId="32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18" fillId="4" borderId="135" xfId="107" applyFont="1" applyFill="1" applyBorder="1" applyAlignment="1">
      <alignment horizontal="center" vertical="top" wrapText="1"/>
      <protection/>
    </xf>
    <xf numFmtId="0" fontId="18" fillId="4" borderId="136" xfId="107" applyFont="1" applyFill="1" applyBorder="1" applyAlignment="1">
      <alignment horizontal="center" vertical="top" wrapText="1"/>
      <protection/>
    </xf>
    <xf numFmtId="0" fontId="18" fillId="4" borderId="137" xfId="107" applyFont="1" applyFill="1" applyBorder="1" applyAlignment="1">
      <alignment horizontal="center" vertical="top" wrapText="1"/>
      <protection/>
    </xf>
    <xf numFmtId="0" fontId="13" fillId="4" borderId="36" xfId="107" applyFont="1" applyFill="1" applyBorder="1" applyAlignment="1">
      <alignment horizontal="left"/>
      <protection/>
    </xf>
    <xf numFmtId="0" fontId="13" fillId="4" borderId="0" xfId="107" applyFont="1" applyFill="1" applyAlignment="1">
      <alignment horizontal="left"/>
      <protection/>
    </xf>
    <xf numFmtId="0" fontId="13" fillId="4" borderId="38" xfId="107" applyFont="1" applyFill="1" applyBorder="1" applyAlignment="1">
      <alignment horizontal="left"/>
      <protection/>
    </xf>
    <xf numFmtId="0" fontId="8" fillId="0" borderId="138" xfId="107" applyFont="1" applyBorder="1" applyAlignment="1" applyProtection="1">
      <alignment horizontal="center"/>
      <protection locked="0"/>
    </xf>
    <xf numFmtId="0" fontId="8" fillId="0" borderId="75" xfId="107" applyFont="1" applyBorder="1" applyAlignment="1" applyProtection="1">
      <alignment horizontal="center"/>
      <protection locked="0"/>
    </xf>
    <xf numFmtId="0" fontId="8" fillId="0" borderId="37" xfId="107" applyFont="1" applyBorder="1" applyAlignment="1" applyProtection="1">
      <alignment horizontal="center"/>
      <protection locked="0"/>
    </xf>
    <xf numFmtId="0" fontId="8" fillId="0" borderId="20" xfId="107" applyFont="1" applyBorder="1" applyAlignment="1" applyProtection="1">
      <alignment horizontal="center"/>
      <protection locked="0"/>
    </xf>
    <xf numFmtId="0" fontId="8" fillId="0" borderId="57" xfId="107" applyFont="1" applyBorder="1" applyAlignment="1" applyProtection="1">
      <alignment horizontal="center"/>
      <protection locked="0"/>
    </xf>
    <xf numFmtId="0" fontId="8" fillId="0" borderId="139" xfId="107" applyFont="1" applyBorder="1" applyAlignment="1" applyProtection="1">
      <alignment horizontal="center"/>
      <protection locked="0"/>
    </xf>
    <xf numFmtId="0" fontId="8" fillId="0" borderId="21" xfId="107" applyFont="1" applyBorder="1" applyAlignment="1" applyProtection="1">
      <alignment horizontal="center"/>
      <protection locked="0"/>
    </xf>
    <xf numFmtId="0" fontId="8" fillId="0" borderId="94" xfId="107" applyFont="1" applyBorder="1" applyAlignment="1" applyProtection="1">
      <alignment horizontal="center"/>
      <protection locked="0"/>
    </xf>
    <xf numFmtId="0" fontId="8" fillId="0" borderId="61" xfId="107" applyFont="1" applyBorder="1" applyAlignment="1" applyProtection="1">
      <alignment horizontal="center"/>
      <protection locked="0"/>
    </xf>
    <xf numFmtId="0" fontId="8" fillId="0" borderId="140" xfId="107" applyFont="1" applyBorder="1" applyAlignment="1" applyProtection="1">
      <alignment horizontal="center"/>
      <protection locked="0"/>
    </xf>
    <xf numFmtId="0" fontId="9" fillId="0" borderId="21" xfId="69" applyBorder="1" applyAlignment="1">
      <alignment horizontal="center"/>
    </xf>
    <xf numFmtId="0" fontId="28" fillId="0" borderId="75" xfId="71" applyBorder="1" applyAlignment="1">
      <alignment horizontal="center"/>
    </xf>
    <xf numFmtId="0" fontId="28" fillId="0" borderId="37" xfId="71" applyBorder="1" applyAlignment="1">
      <alignment horizontal="center"/>
    </xf>
    <xf numFmtId="0" fontId="8" fillId="0" borderId="21" xfId="107" applyFont="1" applyBorder="1" applyAlignment="1" applyProtection="1">
      <alignment horizontal="center" wrapText="1"/>
      <protection locked="0"/>
    </xf>
    <xf numFmtId="0" fontId="8" fillId="0" borderId="75" xfId="107" applyFont="1" applyBorder="1" applyAlignment="1" applyProtection="1">
      <alignment horizontal="center" wrapText="1"/>
      <protection locked="0"/>
    </xf>
    <xf numFmtId="0" fontId="8" fillId="0" borderId="37" xfId="107" applyFont="1" applyBorder="1" applyAlignment="1" applyProtection="1">
      <alignment horizontal="center" wrapText="1"/>
      <protection locked="0"/>
    </xf>
    <xf numFmtId="0" fontId="7" fillId="4" borderId="36" xfId="107" applyFont="1" applyFill="1" applyBorder="1" applyAlignment="1">
      <alignment horizontal="left" vertical="top"/>
      <protection/>
    </xf>
    <xf numFmtId="0" fontId="7" fillId="4" borderId="0" xfId="107" applyFont="1" applyFill="1" applyAlignment="1">
      <alignment horizontal="left" vertical="top"/>
      <protection/>
    </xf>
    <xf numFmtId="0" fontId="7" fillId="4" borderId="38" xfId="107" applyFont="1" applyFill="1" applyBorder="1" applyAlignment="1">
      <alignment horizontal="left" vertical="top"/>
      <protection/>
    </xf>
    <xf numFmtId="49" fontId="8" fillId="0" borderId="21" xfId="107" applyNumberFormat="1" applyFont="1" applyBorder="1" applyAlignment="1" applyProtection="1">
      <alignment horizontal="center"/>
      <protection locked="0"/>
    </xf>
    <xf numFmtId="49" fontId="8" fillId="0" borderId="75" xfId="107" applyNumberFormat="1" applyFont="1" applyBorder="1" applyAlignment="1" applyProtection="1">
      <alignment horizontal="center"/>
      <protection locked="0"/>
    </xf>
    <xf numFmtId="49" fontId="8" fillId="0" borderId="37" xfId="107" applyNumberFormat="1" applyFont="1" applyBorder="1" applyAlignment="1" applyProtection="1">
      <alignment horizontal="center"/>
      <protection locked="0"/>
    </xf>
    <xf numFmtId="0" fontId="13" fillId="4" borderId="36" xfId="107" applyFont="1" applyFill="1" applyBorder="1" applyAlignment="1">
      <alignment horizontal="left" wrapText="1"/>
      <protection/>
    </xf>
    <xf numFmtId="0" fontId="13" fillId="4" borderId="0" xfId="107" applyFont="1" applyFill="1" applyAlignment="1">
      <alignment horizontal="left" wrapText="1"/>
      <protection/>
    </xf>
    <xf numFmtId="0" fontId="13" fillId="4" borderId="36" xfId="107" applyFont="1" applyFill="1" applyBorder="1" applyAlignment="1">
      <alignment horizontal="center" wrapText="1"/>
      <protection/>
    </xf>
    <xf numFmtId="0" fontId="13" fillId="4" borderId="0" xfId="107" applyFont="1" applyFill="1" applyAlignment="1">
      <alignment horizontal="center" wrapText="1"/>
      <protection/>
    </xf>
    <xf numFmtId="0" fontId="13" fillId="4" borderId="38" xfId="107" applyFont="1" applyFill="1" applyBorder="1" applyAlignment="1">
      <alignment horizontal="center" wrapText="1"/>
      <protection/>
    </xf>
    <xf numFmtId="0" fontId="8" fillId="4" borderId="36" xfId="107" applyFont="1" applyFill="1" applyBorder="1" applyAlignment="1">
      <alignment horizontal="left" vertical="top" indent="3"/>
      <protection/>
    </xf>
    <xf numFmtId="0" fontId="8" fillId="4" borderId="0" xfId="107" applyFont="1" applyFill="1" applyAlignment="1">
      <alignment horizontal="left" vertical="top" indent="3"/>
      <protection/>
    </xf>
    <xf numFmtId="0" fontId="8" fillId="4" borderId="36" xfId="107" applyFont="1" applyFill="1" applyBorder="1" applyAlignment="1">
      <alignment horizontal="center" vertical="top"/>
      <protection/>
    </xf>
    <xf numFmtId="0" fontId="8" fillId="4" borderId="0" xfId="107" applyFont="1" applyFill="1" applyAlignment="1">
      <alignment horizontal="center" vertical="top"/>
      <protection/>
    </xf>
    <xf numFmtId="0" fontId="13" fillId="4" borderId="36" xfId="107" applyFont="1" applyFill="1" applyBorder="1" applyAlignment="1">
      <alignment horizontal="left" wrapText="1"/>
      <protection/>
    </xf>
    <xf numFmtId="0" fontId="13" fillId="4" borderId="0" xfId="107" applyFont="1" applyFill="1" applyAlignment="1">
      <alignment horizontal="left" wrapText="1"/>
      <protection/>
    </xf>
    <xf numFmtId="0" fontId="13" fillId="4" borderId="38" xfId="107" applyFont="1" applyFill="1" applyBorder="1" applyAlignment="1">
      <alignment horizontal="left" wrapText="1"/>
      <protection/>
    </xf>
    <xf numFmtId="0" fontId="8" fillId="4" borderId="59" xfId="107" applyFont="1" applyFill="1" applyBorder="1" applyAlignment="1">
      <alignment horizontal="left" vertical="top" indent="3"/>
      <protection/>
    </xf>
    <xf numFmtId="0" fontId="8" fillId="0" borderId="21" xfId="107" applyFont="1" applyBorder="1" applyAlignment="1" applyProtection="1">
      <alignment horizontal="center" vertical="center" wrapText="1"/>
      <protection locked="0"/>
    </xf>
    <xf numFmtId="0" fontId="8" fillId="0" borderId="75" xfId="107" applyFont="1" applyBorder="1" applyAlignment="1" applyProtection="1">
      <alignment horizontal="center" vertical="center" wrapText="1"/>
      <protection locked="0"/>
    </xf>
    <xf numFmtId="0" fontId="8" fillId="0" borderId="37" xfId="107" applyFont="1" applyBorder="1" applyAlignment="1" applyProtection="1">
      <alignment horizontal="center" vertical="center" wrapText="1"/>
      <protection locked="0"/>
    </xf>
    <xf numFmtId="0" fontId="8" fillId="0" borderId="0" xfId="107" applyFont="1">
      <alignment/>
      <protection/>
    </xf>
    <xf numFmtId="0" fontId="8" fillId="0" borderId="38" xfId="107" applyFont="1" applyBorder="1">
      <alignment/>
      <protection/>
    </xf>
    <xf numFmtId="0" fontId="8" fillId="0" borderId="21" xfId="107" applyFont="1" applyBorder="1" applyAlignment="1">
      <alignment horizontal="center" vertical="center" wrapText="1"/>
      <protection/>
    </xf>
    <xf numFmtId="0" fontId="8" fillId="0" borderId="75" xfId="107" applyFont="1" applyBorder="1" applyAlignment="1">
      <alignment horizontal="center" vertical="center" wrapText="1"/>
      <protection/>
    </xf>
    <xf numFmtId="0" fontId="8" fillId="0" borderId="37" xfId="107" applyFont="1" applyBorder="1" applyAlignment="1">
      <alignment horizontal="center" vertical="center" wrapText="1"/>
      <protection/>
    </xf>
    <xf numFmtId="0" fontId="8" fillId="4" borderId="61" xfId="107" applyFont="1" applyFill="1" applyBorder="1" applyAlignment="1">
      <alignment horizontal="center" vertical="top"/>
      <protection/>
    </xf>
    <xf numFmtId="0" fontId="8" fillId="4" borderId="140" xfId="107" applyFont="1" applyFill="1" applyBorder="1" applyAlignment="1">
      <alignment horizontal="center" vertical="top"/>
      <protection/>
    </xf>
    <xf numFmtId="0" fontId="117" fillId="0" borderId="0" xfId="104" applyFont="1" applyAlignment="1">
      <alignment horizontal="center"/>
      <protection/>
    </xf>
    <xf numFmtId="0" fontId="19" fillId="0" borderId="88" xfId="104" applyFont="1" applyBorder="1" applyAlignment="1">
      <alignment horizontal="center"/>
      <protection/>
    </xf>
    <xf numFmtId="0" fontId="19" fillId="38" borderId="51" xfId="104" applyFont="1" applyFill="1" applyBorder="1" applyAlignment="1">
      <alignment horizontal="center" wrapText="1"/>
      <protection/>
    </xf>
    <xf numFmtId="0" fontId="19" fillId="38" borderId="74" xfId="104" applyFill="1" applyBorder="1" applyAlignment="1">
      <alignment horizontal="center" wrapText="1"/>
      <protection/>
    </xf>
    <xf numFmtId="0" fontId="19" fillId="38" borderId="52" xfId="104" applyFill="1" applyBorder="1" applyAlignment="1">
      <alignment horizontal="center" wrapText="1"/>
      <protection/>
    </xf>
    <xf numFmtId="0" fontId="19" fillId="38" borderId="13" xfId="104" applyFont="1" applyFill="1" applyBorder="1" applyAlignment="1">
      <alignment horizontal="center"/>
      <protection/>
    </xf>
    <xf numFmtId="0" fontId="19" fillId="38" borderId="13" xfId="104" applyFill="1" applyBorder="1" applyAlignment="1">
      <alignment horizontal="center"/>
      <protection/>
    </xf>
    <xf numFmtId="0" fontId="118" fillId="0" borderId="0" xfId="104" applyFont="1" applyAlignment="1">
      <alignment horizontal="left" wrapText="1"/>
      <protection/>
    </xf>
    <xf numFmtId="0" fontId="19" fillId="0" borderId="0" xfId="104" applyFont="1" applyAlignment="1">
      <alignment horizontal="center"/>
      <protection/>
    </xf>
    <xf numFmtId="0" fontId="19" fillId="0" borderId="88" xfId="104" applyBorder="1" applyAlignment="1">
      <alignment horizontal="center"/>
      <protection/>
    </xf>
    <xf numFmtId="0" fontId="18" fillId="0" borderId="15" xfId="109" applyFont="1" applyBorder="1" applyAlignment="1">
      <alignment horizontal="center" vertical="center" wrapText="1"/>
      <protection/>
    </xf>
    <xf numFmtId="0" fontId="18" fillId="0" borderId="28" xfId="109" applyFont="1" applyBorder="1" applyAlignment="1">
      <alignment horizontal="center" vertical="center" wrapText="1"/>
      <protection/>
    </xf>
    <xf numFmtId="0" fontId="72" fillId="0" borderId="15" xfId="109" applyFont="1" applyBorder="1" applyAlignment="1">
      <alignment horizontal="center" vertical="center" wrapText="1"/>
      <protection/>
    </xf>
    <xf numFmtId="0" fontId="72" fillId="0" borderId="28" xfId="109" applyFont="1" applyBorder="1" applyAlignment="1">
      <alignment horizontal="center" vertical="center" wrapText="1"/>
      <protection/>
    </xf>
    <xf numFmtId="0" fontId="18" fillId="0" borderId="29" xfId="109" applyFont="1" applyBorder="1" applyAlignment="1">
      <alignment horizontal="center" vertical="center" wrapText="1"/>
      <protection/>
    </xf>
    <xf numFmtId="0" fontId="18" fillId="0" borderId="18" xfId="109" applyFont="1" applyBorder="1" applyAlignment="1">
      <alignment horizontal="center" vertical="center" wrapText="1"/>
      <protection/>
    </xf>
    <xf numFmtId="0" fontId="18" fillId="0" borderId="30" xfId="109" applyFont="1" applyBorder="1" applyAlignment="1">
      <alignment horizontal="center" vertical="center" wrapText="1"/>
      <protection/>
    </xf>
    <xf numFmtId="0" fontId="8" fillId="0" borderId="0" xfId="109" applyFont="1" applyAlignment="1">
      <alignment horizontal="center"/>
      <protection/>
    </xf>
    <xf numFmtId="0" fontId="71" fillId="0" borderId="0" xfId="109" applyFont="1" applyBorder="1" applyAlignment="1">
      <alignment horizontal="center" vertical="center" wrapText="1"/>
      <protection/>
    </xf>
    <xf numFmtId="0" fontId="18" fillId="0" borderId="46" xfId="109" applyFont="1" applyBorder="1" applyAlignment="1">
      <alignment horizontal="left"/>
      <protection/>
    </xf>
    <xf numFmtId="0" fontId="18" fillId="0" borderId="13" xfId="109" applyFont="1" applyBorder="1" applyAlignment="1">
      <alignment horizontal="left"/>
      <protection/>
    </xf>
    <xf numFmtId="0" fontId="18" fillId="0" borderId="47" xfId="109" applyFont="1" applyBorder="1" applyAlignment="1">
      <alignment horizontal="left"/>
      <protection/>
    </xf>
    <xf numFmtId="0" fontId="18" fillId="0" borderId="51" xfId="109" applyFont="1" applyBorder="1" applyAlignment="1">
      <alignment horizontal="left"/>
      <protection/>
    </xf>
    <xf numFmtId="0" fontId="18" fillId="0" borderId="74" xfId="109" applyFont="1" applyBorder="1" applyAlignment="1">
      <alignment horizontal="left"/>
      <protection/>
    </xf>
    <xf numFmtId="0" fontId="18" fillId="0" borderId="52" xfId="109" applyFont="1" applyBorder="1" applyAlignment="1">
      <alignment horizontal="left"/>
      <protection/>
    </xf>
    <xf numFmtId="0" fontId="18" fillId="0" borderId="29" xfId="109" applyFont="1" applyFill="1" applyBorder="1" applyAlignment="1">
      <alignment horizontal="center" vertical="center" wrapText="1"/>
      <protection/>
    </xf>
    <xf numFmtId="0" fontId="18" fillId="0" borderId="17" xfId="109" applyFont="1" applyFill="1" applyBorder="1" applyAlignment="1">
      <alignment horizontal="center" vertical="center" wrapText="1"/>
      <protection/>
    </xf>
    <xf numFmtId="0" fontId="72" fillId="0" borderId="18" xfId="109" applyFont="1" applyFill="1" applyBorder="1" applyAlignment="1">
      <alignment horizontal="center" vertical="center" wrapText="1"/>
      <protection/>
    </xf>
    <xf numFmtId="0" fontId="72" fillId="0" borderId="14" xfId="109" applyFont="1" applyFill="1" applyBorder="1" applyAlignment="1">
      <alignment horizontal="center" vertical="center" wrapText="1"/>
      <protection/>
    </xf>
    <xf numFmtId="0" fontId="18" fillId="0" borderId="14" xfId="109" applyFont="1" applyBorder="1" applyAlignment="1">
      <alignment horizontal="center" vertical="center" wrapText="1"/>
      <protection/>
    </xf>
    <xf numFmtId="0" fontId="18" fillId="0" borderId="21" xfId="109" applyFont="1" applyBorder="1" applyAlignment="1">
      <alignment horizontal="center" vertical="center" wrapText="1"/>
      <protection/>
    </xf>
    <xf numFmtId="0" fontId="18" fillId="0" borderId="75" xfId="109" applyFont="1" applyBorder="1" applyAlignment="1">
      <alignment horizontal="center" vertical="center" wrapText="1"/>
      <protection/>
    </xf>
    <xf numFmtId="0" fontId="18" fillId="0" borderId="11" xfId="109" applyFont="1" applyBorder="1" applyAlignment="1">
      <alignment horizontal="center" vertical="center" wrapText="1"/>
      <protection/>
    </xf>
    <xf numFmtId="0" fontId="18" fillId="0" borderId="20" xfId="109" applyFont="1" applyBorder="1" applyAlignment="1">
      <alignment horizontal="center" vertical="center" wrapText="1"/>
      <protection/>
    </xf>
    <xf numFmtId="0" fontId="18" fillId="0" borderId="57" xfId="109" applyFont="1" applyBorder="1" applyAlignment="1">
      <alignment horizontal="center" vertical="center" wrapText="1"/>
      <protection/>
    </xf>
    <xf numFmtId="0" fontId="18" fillId="0" borderId="58" xfId="109" applyFont="1" applyBorder="1" applyAlignment="1">
      <alignment horizontal="center" vertical="center" wrapText="1"/>
      <protection/>
    </xf>
    <xf numFmtId="0" fontId="18" fillId="0" borderId="94" xfId="109" applyFont="1" applyBorder="1" applyAlignment="1">
      <alignment horizontal="center" vertical="center" wrapText="1"/>
      <protection/>
    </xf>
    <xf numFmtId="0" fontId="18" fillId="0" borderId="10" xfId="109" applyFont="1" applyBorder="1" applyAlignment="1">
      <alignment horizontal="center" vertical="center" wrapText="1"/>
      <protection/>
    </xf>
    <xf numFmtId="0" fontId="18" fillId="0" borderId="22" xfId="109" applyFont="1" applyBorder="1" applyAlignment="1">
      <alignment horizontal="center" vertical="center" wrapText="1"/>
      <protection/>
    </xf>
    <xf numFmtId="0" fontId="18" fillId="0" borderId="77" xfId="109" applyFont="1" applyBorder="1" applyAlignment="1">
      <alignment horizontal="center" vertical="center" wrapText="1"/>
      <protection/>
    </xf>
    <xf numFmtId="0" fontId="61" fillId="0" borderId="30" xfId="109" applyFont="1" applyBorder="1" applyAlignment="1">
      <alignment horizontal="center" vertical="center" wrapText="1"/>
      <protection/>
    </xf>
    <xf numFmtId="0" fontId="61" fillId="0" borderId="35" xfId="109" applyFont="1" applyBorder="1" applyAlignment="1">
      <alignment horizontal="center" vertical="center" wrapText="1"/>
      <protection/>
    </xf>
    <xf numFmtId="0" fontId="8" fillId="0" borderId="25" xfId="109" applyFont="1" applyBorder="1" applyAlignment="1">
      <alignment horizontal="center" vertical="center" wrapText="1"/>
      <protection/>
    </xf>
    <xf numFmtId="0" fontId="8" fillId="0" borderId="93" xfId="109" applyFont="1" applyBorder="1" applyAlignment="1">
      <alignment horizontal="center" vertical="center" wrapText="1"/>
      <protection/>
    </xf>
    <xf numFmtId="0" fontId="8" fillId="0" borderId="29" xfId="109" applyFont="1" applyBorder="1" applyAlignment="1">
      <alignment horizontal="center" vertical="center" wrapText="1"/>
      <protection/>
    </xf>
    <xf numFmtId="0" fontId="8" fillId="0" borderId="55" xfId="109" applyFont="1" applyBorder="1" applyAlignment="1">
      <alignment horizontal="center" vertical="center" wrapText="1"/>
      <protection/>
    </xf>
    <xf numFmtId="0" fontId="8" fillId="0" borderId="30" xfId="109" applyFont="1" applyBorder="1" applyAlignment="1">
      <alignment horizontal="center" vertical="center" wrapText="1"/>
      <protection/>
    </xf>
    <xf numFmtId="0" fontId="18" fillId="0" borderId="31" xfId="109" applyFont="1" applyBorder="1" applyAlignment="1">
      <alignment horizontal="center" vertical="center" wrapText="1"/>
      <protection/>
    </xf>
    <xf numFmtId="0" fontId="8" fillId="0" borderId="16" xfId="109" applyFont="1" applyBorder="1" applyAlignment="1">
      <alignment horizontal="center" vertical="center" wrapText="1"/>
      <protection/>
    </xf>
    <xf numFmtId="0" fontId="8" fillId="0" borderId="51" xfId="109" applyFont="1" applyBorder="1" applyAlignment="1">
      <alignment horizontal="center" vertical="center" wrapText="1"/>
      <protection/>
    </xf>
    <xf numFmtId="0" fontId="8" fillId="0" borderId="19" xfId="109" applyFont="1" applyBorder="1" applyAlignment="1">
      <alignment horizontal="center" vertical="center" wrapText="1"/>
      <protection/>
    </xf>
    <xf numFmtId="0" fontId="18" fillId="0" borderId="16" xfId="109" applyFont="1" applyBorder="1" applyAlignment="1">
      <alignment horizontal="center" vertical="center" wrapText="1"/>
      <protection/>
    </xf>
    <xf numFmtId="0" fontId="18" fillId="0" borderId="51" xfId="109" applyFont="1" applyBorder="1" applyAlignment="1">
      <alignment horizontal="center" vertical="center" wrapText="1"/>
      <protection/>
    </xf>
    <xf numFmtId="0" fontId="18" fillId="0" borderId="61" xfId="109" applyFont="1" applyBorder="1" applyAlignment="1">
      <alignment horizontal="center" vertical="center" wrapText="1"/>
      <protection/>
    </xf>
    <xf numFmtId="0" fontId="18" fillId="0" borderId="17" xfId="109" applyFont="1" applyBorder="1" applyAlignment="1">
      <alignment horizontal="center" vertical="center" wrapText="1"/>
      <protection/>
    </xf>
    <xf numFmtId="0" fontId="18" fillId="0" borderId="54" xfId="109" applyFont="1" applyBorder="1" applyAlignment="1">
      <alignment horizontal="center" vertical="center" wrapText="1"/>
      <protection/>
    </xf>
    <xf numFmtId="0" fontId="8" fillId="0" borderId="17" xfId="109" applyFont="1" applyBorder="1" applyAlignment="1">
      <alignment horizontal="center" vertical="center" wrapText="1"/>
      <protection/>
    </xf>
    <xf numFmtId="0" fontId="8" fillId="0" borderId="35" xfId="109" applyFont="1" applyBorder="1" applyAlignment="1">
      <alignment horizontal="center" vertical="center" wrapText="1"/>
      <protection/>
    </xf>
    <xf numFmtId="0" fontId="8" fillId="0" borderId="54" xfId="109" applyFont="1" applyBorder="1" applyAlignment="1">
      <alignment horizontal="center" vertical="center" wrapText="1"/>
      <protection/>
    </xf>
    <xf numFmtId="0" fontId="72" fillId="0" borderId="111" xfId="109" applyFont="1" applyBorder="1" applyAlignment="1">
      <alignment horizontal="center" vertical="center" wrapText="1"/>
      <protection/>
    </xf>
    <xf numFmtId="0" fontId="72" fillId="0" borderId="95" xfId="109" applyFont="1" applyBorder="1" applyAlignment="1">
      <alignment horizontal="center" vertical="center" wrapText="1"/>
      <protection/>
    </xf>
    <xf numFmtId="0" fontId="18" fillId="0" borderId="111" xfId="109" applyFont="1" applyBorder="1" applyAlignment="1">
      <alignment horizontal="center" vertical="center" wrapText="1"/>
      <protection/>
    </xf>
    <xf numFmtId="0" fontId="18" fillId="0" borderId="95" xfId="109" applyFont="1" applyBorder="1" applyAlignment="1">
      <alignment horizontal="center" vertical="center" wrapText="1"/>
      <protection/>
    </xf>
    <xf numFmtId="0" fontId="18" fillId="0" borderId="121" xfId="109" applyFont="1" applyBorder="1" applyAlignment="1">
      <alignment horizontal="center" vertical="center" wrapText="1"/>
      <protection/>
    </xf>
    <xf numFmtId="0" fontId="18" fillId="0" borderId="124" xfId="109" applyFont="1" applyBorder="1" applyAlignment="1">
      <alignment horizontal="center" vertical="center" wrapText="1"/>
      <protection/>
    </xf>
    <xf numFmtId="0" fontId="18" fillId="0" borderId="55" xfId="109" applyFont="1" applyBorder="1" applyAlignment="1">
      <alignment horizontal="center" vertical="center" wrapText="1"/>
      <protection/>
    </xf>
    <xf numFmtId="0" fontId="18" fillId="0" borderId="127" xfId="109" applyFont="1" applyBorder="1" applyAlignment="1">
      <alignment horizontal="center" vertical="center" wrapText="1"/>
      <protection/>
    </xf>
    <xf numFmtId="0" fontId="18" fillId="0" borderId="123" xfId="109" applyFont="1" applyBorder="1" applyAlignment="1">
      <alignment horizontal="center" vertical="center" wrapText="1"/>
      <protection/>
    </xf>
    <xf numFmtId="0" fontId="8" fillId="0" borderId="26" xfId="109" applyFont="1" applyFill="1" applyBorder="1" applyAlignment="1">
      <alignment horizontal="center" vertical="center" wrapText="1"/>
      <protection/>
    </xf>
    <xf numFmtId="0" fontId="8" fillId="0" borderId="88" xfId="109" applyFont="1" applyFill="1" applyBorder="1" applyAlignment="1">
      <alignment horizontal="center" vertical="center" wrapText="1"/>
      <protection/>
    </xf>
    <xf numFmtId="0" fontId="8" fillId="0" borderId="87" xfId="109" applyFont="1" applyFill="1" applyBorder="1" applyAlignment="1">
      <alignment horizontal="center" vertical="center" wrapText="1"/>
      <protection/>
    </xf>
    <xf numFmtId="0" fontId="8" fillId="0" borderId="89" xfId="109" applyFont="1" applyFill="1" applyBorder="1" applyAlignment="1">
      <alignment horizontal="center" vertical="center" wrapText="1"/>
      <protection/>
    </xf>
    <xf numFmtId="0" fontId="8" fillId="0" borderId="23" xfId="109" applyFont="1" applyFill="1" applyBorder="1" applyAlignment="1">
      <alignment horizontal="center" vertical="center" wrapText="1"/>
      <protection/>
    </xf>
    <xf numFmtId="0" fontId="8" fillId="0" borderId="74" xfId="109" applyFont="1" applyFill="1" applyBorder="1" applyAlignment="1">
      <alignment horizontal="center" vertical="center" wrapText="1"/>
      <protection/>
    </xf>
    <xf numFmtId="0" fontId="8" fillId="0" borderId="16" xfId="109" applyFont="1" applyFill="1" applyBorder="1" applyAlignment="1">
      <alignment horizontal="center" vertical="center" wrapText="1"/>
      <protection/>
    </xf>
    <xf numFmtId="0" fontId="8" fillId="0" borderId="19" xfId="109" applyFont="1" applyFill="1" applyBorder="1" applyAlignment="1">
      <alignment horizontal="center" vertical="center" wrapText="1"/>
      <protection/>
    </xf>
    <xf numFmtId="0" fontId="8" fillId="0" borderId="25" xfId="109" applyFont="1" applyFill="1" applyBorder="1" applyAlignment="1">
      <alignment horizontal="center" vertical="center" wrapText="1"/>
      <protection/>
    </xf>
    <xf numFmtId="0" fontId="8" fillId="0" borderId="92" xfId="109" applyFont="1" applyFill="1" applyBorder="1" applyAlignment="1">
      <alignment horizontal="center" vertical="center" wrapText="1"/>
      <protection/>
    </xf>
    <xf numFmtId="0" fontId="8" fillId="0" borderId="17" xfId="109" applyFont="1" applyFill="1" applyBorder="1" applyAlignment="1">
      <alignment horizontal="center" vertical="center" wrapText="1"/>
      <protection/>
    </xf>
    <xf numFmtId="0" fontId="8" fillId="0" borderId="35" xfId="109" applyFont="1" applyFill="1" applyBorder="1" applyAlignment="1">
      <alignment horizontal="center" vertical="center" wrapText="1"/>
      <protection/>
    </xf>
    <xf numFmtId="0" fontId="8" fillId="0" borderId="0" xfId="109" applyFont="1" applyBorder="1" applyAlignment="1">
      <alignment horizontal="center" vertical="center" wrapText="1"/>
      <protection/>
    </xf>
    <xf numFmtId="0" fontId="8" fillId="0" borderId="53" xfId="109" applyFont="1" applyBorder="1" applyAlignment="1">
      <alignment horizontal="center" vertical="center" wrapText="1"/>
      <protection/>
    </xf>
    <xf numFmtId="0" fontId="8" fillId="0" borderId="77" xfId="109" applyFont="1" applyBorder="1" applyAlignment="1">
      <alignment horizontal="center" vertical="center" wrapText="1"/>
      <protection/>
    </xf>
    <xf numFmtId="0" fontId="8" fillId="0" borderId="88" xfId="109" applyFont="1" applyBorder="1" applyAlignment="1">
      <alignment horizontal="center" vertical="center" wrapText="1"/>
      <protection/>
    </xf>
    <xf numFmtId="0" fontId="8" fillId="0" borderId="62" xfId="109" applyFont="1" applyBorder="1" applyAlignment="1">
      <alignment horizontal="center" vertical="center" wrapText="1"/>
      <protection/>
    </xf>
    <xf numFmtId="0" fontId="8" fillId="0" borderId="129" xfId="109" applyFont="1" applyBorder="1" applyAlignment="1">
      <alignment horizontal="center" vertical="center" wrapText="1"/>
      <protection/>
    </xf>
    <xf numFmtId="0" fontId="8" fillId="0" borderId="109" xfId="109" applyFont="1" applyBorder="1" applyAlignment="1">
      <alignment horizontal="center" vertical="center" wrapText="1"/>
      <protection/>
    </xf>
    <xf numFmtId="0" fontId="8" fillId="0" borderId="59" xfId="109" applyFont="1" applyBorder="1" applyAlignment="1">
      <alignment horizontal="center" vertical="center" wrapText="1"/>
      <protection/>
    </xf>
    <xf numFmtId="0" fontId="8" fillId="0" borderId="52" xfId="109" applyFont="1" applyBorder="1" applyAlignment="1">
      <alignment horizontal="center" vertical="center" wrapText="1"/>
      <protection/>
    </xf>
    <xf numFmtId="0" fontId="8" fillId="0" borderId="51" xfId="109" applyFont="1" applyBorder="1" applyAlignment="1">
      <alignment horizontal="center"/>
      <protection/>
    </xf>
    <xf numFmtId="0" fontId="8" fillId="0" borderId="90" xfId="109" applyFont="1" applyBorder="1" applyAlignment="1">
      <alignment horizontal="center"/>
      <protection/>
    </xf>
    <xf numFmtId="0" fontId="8" fillId="0" borderId="52" xfId="109" applyFont="1" applyBorder="1" applyAlignment="1">
      <alignment horizontal="center"/>
      <protection/>
    </xf>
    <xf numFmtId="0" fontId="8" fillId="0" borderId="13" xfId="109" applyFont="1" applyBorder="1" applyAlignment="1">
      <alignment horizontal="center"/>
      <protection/>
    </xf>
    <xf numFmtId="0" fontId="8" fillId="0" borderId="56" xfId="109" applyFont="1" applyBorder="1" applyAlignment="1">
      <alignment horizontal="center"/>
      <protection/>
    </xf>
    <xf numFmtId="0" fontId="8" fillId="0" borderId="14" xfId="109" applyFont="1" applyBorder="1" applyAlignment="1">
      <alignment horizontal="center"/>
      <protection/>
    </xf>
    <xf numFmtId="0" fontId="8" fillId="0" borderId="19" xfId="109" applyFont="1" applyBorder="1" applyAlignment="1">
      <alignment horizontal="center"/>
      <protection/>
    </xf>
    <xf numFmtId="0" fontId="8" fillId="0" borderId="35" xfId="109" applyFont="1" applyBorder="1" applyAlignment="1">
      <alignment horizontal="center"/>
      <protection/>
    </xf>
    <xf numFmtId="0" fontId="8" fillId="0" borderId="56" xfId="109" applyFont="1" applyBorder="1" applyAlignment="1">
      <alignment horizontal="center" vertical="center" wrapText="1"/>
      <protection/>
    </xf>
    <xf numFmtId="0" fontId="8" fillId="0" borderId="54" xfId="109" applyFont="1" applyBorder="1" applyAlignment="1">
      <alignment horizontal="center"/>
      <protection/>
    </xf>
    <xf numFmtId="0" fontId="8" fillId="0" borderId="93" xfId="109" applyFont="1" applyBorder="1" applyAlignment="1">
      <alignment horizontal="center"/>
      <protection/>
    </xf>
    <xf numFmtId="0" fontId="8" fillId="0" borderId="0" xfId="109" applyFont="1" applyAlignment="1">
      <alignment horizontal="center" vertical="center" wrapText="1"/>
      <protection/>
    </xf>
    <xf numFmtId="0" fontId="7" fillId="0" borderId="112" xfId="106" applyFont="1" applyBorder="1" applyAlignment="1">
      <alignment horizontal="center" vertical="center" wrapText="1"/>
      <protection/>
    </xf>
    <xf numFmtId="0" fontId="7" fillId="0" borderId="110" xfId="106" applyFont="1" applyBorder="1" applyAlignment="1">
      <alignment horizontal="center" vertical="center" wrapText="1"/>
      <protection/>
    </xf>
    <xf numFmtId="0" fontId="7" fillId="0" borderId="111" xfId="106" applyFont="1" applyBorder="1" applyAlignment="1">
      <alignment horizontal="center" vertical="center" wrapText="1"/>
      <protection/>
    </xf>
    <xf numFmtId="0" fontId="7" fillId="0" borderId="131" xfId="106" applyFont="1" applyBorder="1" applyAlignment="1">
      <alignment horizontal="center" vertical="center" wrapText="1"/>
      <protection/>
    </xf>
    <xf numFmtId="0" fontId="7" fillId="0" borderId="95" xfId="106" applyFont="1" applyBorder="1" applyAlignment="1">
      <alignment horizontal="center" vertical="center" wrapText="1"/>
      <protection/>
    </xf>
    <xf numFmtId="0" fontId="18" fillId="0" borderId="0" xfId="106" applyFont="1" applyAlignment="1">
      <alignment horizontal="right"/>
      <protection/>
    </xf>
    <xf numFmtId="0" fontId="137" fillId="0" borderId="0" xfId="106" applyFont="1" applyAlignment="1">
      <alignment horizontal="center"/>
      <protection/>
    </xf>
    <xf numFmtId="0" fontId="18" fillId="0" borderId="0" xfId="106" applyFont="1" applyAlignment="1">
      <alignment horizontal="left"/>
      <protection/>
    </xf>
    <xf numFmtId="0" fontId="18" fillId="0" borderId="61" xfId="106" applyFont="1" applyBorder="1" applyAlignment="1">
      <alignment horizontal="left"/>
      <protection/>
    </xf>
    <xf numFmtId="0" fontId="7" fillId="0" borderId="46" xfId="106" applyFont="1" applyBorder="1" applyAlignment="1">
      <alignment horizontal="center" vertical="center" wrapText="1"/>
      <protection/>
    </xf>
    <xf numFmtId="0" fontId="18" fillId="4" borderId="32" xfId="106" applyFont="1" applyFill="1" applyBorder="1" applyAlignment="1">
      <alignment horizontal="center"/>
      <protection/>
    </xf>
    <xf numFmtId="0" fontId="18" fillId="4" borderId="117" xfId="106" applyFont="1" applyFill="1" applyBorder="1" applyAlignment="1">
      <alignment horizontal="center"/>
      <protection/>
    </xf>
    <xf numFmtId="0" fontId="18" fillId="4" borderId="34" xfId="106" applyFont="1" applyFill="1" applyBorder="1" applyAlignment="1">
      <alignment horizontal="center"/>
      <protection/>
    </xf>
    <xf numFmtId="0" fontId="46" fillId="4" borderId="34" xfId="106" applyFont="1" applyFill="1" applyBorder="1" applyAlignment="1">
      <alignment horizontal="center"/>
      <protection/>
    </xf>
    <xf numFmtId="0" fontId="46" fillId="4" borderId="33" xfId="106" applyFont="1" applyFill="1" applyBorder="1" applyAlignment="1">
      <alignment horizontal="center"/>
      <protection/>
    </xf>
    <xf numFmtId="0" fontId="7" fillId="0" borderId="127" xfId="106" applyFont="1" applyBorder="1" applyAlignment="1">
      <alignment horizontal="center" vertical="center" wrapText="1"/>
      <protection/>
    </xf>
    <xf numFmtId="0" fontId="7" fillId="0" borderId="132" xfId="106" applyFont="1" applyBorder="1" applyAlignment="1">
      <alignment horizontal="center" vertical="center" wrapText="1"/>
      <protection/>
    </xf>
    <xf numFmtId="0" fontId="7" fillId="0" borderId="123" xfId="106" applyFont="1" applyBorder="1" applyAlignment="1">
      <alignment horizontal="center" vertical="center" wrapText="1"/>
      <protection/>
    </xf>
    <xf numFmtId="0" fontId="18" fillId="0" borderId="22" xfId="106" applyFont="1" applyBorder="1" applyAlignment="1">
      <alignment horizontal="center" vertical="top" wrapText="1"/>
      <protection/>
    </xf>
    <xf numFmtId="0" fontId="18" fillId="0" borderId="31" xfId="106" applyFont="1" applyBorder="1" applyAlignment="1">
      <alignment horizontal="center" vertical="top" wrapText="1"/>
      <protection/>
    </xf>
    <xf numFmtId="0" fontId="18" fillId="0" borderId="77" xfId="106" applyFont="1" applyBorder="1" applyAlignment="1">
      <alignment horizontal="center" vertical="top" wrapText="1"/>
      <protection/>
    </xf>
    <xf numFmtId="0" fontId="18" fillId="0" borderId="26" xfId="106" applyFont="1" applyBorder="1" applyAlignment="1">
      <alignment horizontal="center" vertical="top" wrapText="1"/>
      <protection/>
    </xf>
    <xf numFmtId="0" fontId="18" fillId="0" borderId="88" xfId="106" applyFont="1" applyBorder="1" applyAlignment="1">
      <alignment horizontal="center" vertical="top" wrapText="1"/>
      <protection/>
    </xf>
    <xf numFmtId="0" fontId="18" fillId="0" borderId="85" xfId="106" applyFont="1" applyBorder="1" applyAlignment="1">
      <alignment horizontal="center" vertical="top" wrapText="1"/>
      <protection/>
    </xf>
    <xf numFmtId="0" fontId="18" fillId="26" borderId="0" xfId="106" applyFont="1" applyFill="1" applyAlignment="1">
      <alignment horizontal="left" vertical="center" wrapText="1"/>
      <protection/>
    </xf>
    <xf numFmtId="0" fontId="18" fillId="0" borderId="0" xfId="108" applyFont="1" applyBorder="1" applyAlignment="1">
      <alignment horizontal="center" vertical="center" wrapText="1"/>
      <protection/>
    </xf>
    <xf numFmtId="0" fontId="7" fillId="0" borderId="121" xfId="106" applyFont="1" applyBorder="1" applyAlignment="1">
      <alignment horizontal="center" vertical="center" wrapText="1"/>
      <protection/>
    </xf>
    <xf numFmtId="0" fontId="7" fillId="0" borderId="133" xfId="106" applyFont="1" applyBorder="1" applyAlignment="1">
      <alignment horizontal="center" vertical="center" wrapText="1"/>
      <protection/>
    </xf>
    <xf numFmtId="0" fontId="7" fillId="0" borderId="124" xfId="106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2" fillId="0" borderId="34" xfId="0" applyFont="1" applyBorder="1" applyAlignment="1">
      <alignment horizontal="center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178" fontId="5" fillId="0" borderId="0" xfId="0" applyNumberFormat="1" applyFont="1" applyAlignment="1">
      <alignment horizontal="center" vertical="center"/>
    </xf>
    <xf numFmtId="0" fontId="70" fillId="0" borderId="0" xfId="104" applyFont="1" applyAlignment="1">
      <alignment horizontal="right"/>
      <protection/>
    </xf>
    <xf numFmtId="0" fontId="140" fillId="0" borderId="0" xfId="91" applyFont="1" applyAlignment="1">
      <alignment horizontal="center" vertical="center" wrapText="1"/>
      <protection/>
    </xf>
    <xf numFmtId="0" fontId="130" fillId="0" borderId="0" xfId="91" applyFont="1" applyBorder="1" applyAlignment="1">
      <alignment horizontal="center" vertical="top" wrapText="1"/>
      <protection/>
    </xf>
    <xf numFmtId="0" fontId="8" fillId="0" borderId="29" xfId="91" applyFont="1" applyBorder="1" applyAlignment="1">
      <alignment horizontal="center" vertical="center" wrapText="1"/>
      <protection/>
    </xf>
    <xf numFmtId="0" fontId="8" fillId="0" borderId="120" xfId="91" applyFont="1" applyBorder="1" applyAlignment="1">
      <alignment horizontal="center" vertical="center" wrapText="1"/>
      <protection/>
    </xf>
    <xf numFmtId="0" fontId="8" fillId="0" borderId="18" xfId="91" applyFont="1" applyBorder="1" applyAlignment="1">
      <alignment horizontal="center" vertical="center" wrapText="1"/>
      <protection/>
    </xf>
    <xf numFmtId="0" fontId="8" fillId="0" borderId="46" xfId="91" applyFont="1" applyBorder="1" applyAlignment="1">
      <alignment horizontal="center" vertical="center" wrapText="1"/>
      <protection/>
    </xf>
    <xf numFmtId="0" fontId="19" fillId="0" borderId="0" xfId="104" applyAlignment="1">
      <alignment horizontal="center"/>
      <protection/>
    </xf>
    <xf numFmtId="0" fontId="8" fillId="0" borderId="30" xfId="91" applyFont="1" applyBorder="1" applyAlignment="1">
      <alignment horizontal="center" vertical="center" wrapText="1"/>
      <protection/>
    </xf>
    <xf numFmtId="0" fontId="8" fillId="0" borderId="105" xfId="91" applyFont="1" applyBorder="1" applyAlignment="1">
      <alignment horizontal="center" vertical="center" wrapText="1"/>
      <protection/>
    </xf>
    <xf numFmtId="0" fontId="8" fillId="26" borderId="34" xfId="91" applyFont="1" applyFill="1" applyBorder="1" applyAlignment="1">
      <alignment horizontal="center" vertical="center"/>
      <protection/>
    </xf>
    <xf numFmtId="0" fontId="8" fillId="0" borderId="47" xfId="91" applyFont="1" applyBorder="1" applyAlignment="1">
      <alignment horizontal="left" vertical="center" wrapText="1"/>
      <protection/>
    </xf>
    <xf numFmtId="0" fontId="114" fillId="0" borderId="13" xfId="92" applyFont="1" applyFill="1" applyBorder="1" applyAlignment="1">
      <alignment horizontal="left" vertical="top" wrapText="1"/>
      <protection/>
    </xf>
    <xf numFmtId="0" fontId="18" fillId="0" borderId="0" xfId="91" applyFont="1" applyBorder="1" applyAlignment="1">
      <alignment horizontal="right"/>
      <protection/>
    </xf>
    <xf numFmtId="0" fontId="8" fillId="0" borderId="0" xfId="104" applyFont="1" applyAlignment="1">
      <alignment horizontal="center"/>
      <protection/>
    </xf>
    <xf numFmtId="0" fontId="70" fillId="0" borderId="0" xfId="104" applyFont="1" applyAlignment="1">
      <alignment horizontal="center"/>
      <protection/>
    </xf>
    <xf numFmtId="0" fontId="140" fillId="0" borderId="0" xfId="104" applyFont="1" applyAlignment="1">
      <alignment horizontal="center" vertical="center" wrapText="1"/>
      <protection/>
    </xf>
    <xf numFmtId="0" fontId="8" fillId="0" borderId="15" xfId="104" applyFont="1" applyBorder="1" applyAlignment="1">
      <alignment horizontal="center" vertical="center" wrapText="1"/>
      <protection/>
    </xf>
    <xf numFmtId="0" fontId="8" fillId="0" borderId="108" xfId="104" applyFont="1" applyBorder="1" applyAlignment="1">
      <alignment horizontal="center" vertical="center" wrapText="1"/>
      <protection/>
    </xf>
    <xf numFmtId="0" fontId="8" fillId="0" borderId="29" xfId="104" applyFont="1" applyBorder="1" applyAlignment="1">
      <alignment horizontal="center" vertical="center" wrapText="1"/>
      <protection/>
    </xf>
    <xf numFmtId="0" fontId="8" fillId="0" borderId="30" xfId="104" applyFont="1" applyBorder="1" applyAlignment="1">
      <alignment horizontal="center" vertical="center" wrapText="1"/>
      <protection/>
    </xf>
    <xf numFmtId="0" fontId="8" fillId="0" borderId="120" xfId="104" applyFont="1" applyBorder="1" applyAlignment="1">
      <alignment horizontal="center" vertical="center" wrapText="1"/>
      <protection/>
    </xf>
    <xf numFmtId="0" fontId="8" fillId="0" borderId="105" xfId="104" applyFont="1" applyBorder="1" applyAlignment="1">
      <alignment horizontal="center" vertical="center" wrapText="1"/>
      <protection/>
    </xf>
    <xf numFmtId="0" fontId="8" fillId="0" borderId="29" xfId="104" applyFont="1" applyBorder="1" applyAlignment="1">
      <alignment horizontal="center" vertical="top" wrapText="1"/>
      <protection/>
    </xf>
    <xf numFmtId="0" fontId="8" fillId="0" borderId="18" xfId="104" applyFont="1" applyBorder="1" applyAlignment="1">
      <alignment horizontal="center" vertical="top" wrapText="1"/>
      <protection/>
    </xf>
    <xf numFmtId="0" fontId="8" fillId="0" borderId="30" xfId="104" applyFont="1" applyBorder="1" applyAlignment="1">
      <alignment horizontal="center" vertical="top" wrapText="1"/>
      <protection/>
    </xf>
    <xf numFmtId="0" fontId="53" fillId="26" borderId="32" xfId="104" applyFont="1" applyFill="1" applyBorder="1" applyAlignment="1">
      <alignment horizontal="center" vertical="center"/>
      <protection/>
    </xf>
    <xf numFmtId="0" fontId="53" fillId="26" borderId="33" xfId="104" applyFont="1" applyFill="1" applyBorder="1" applyAlignment="1">
      <alignment horizontal="center" vertical="center"/>
      <protection/>
    </xf>
    <xf numFmtId="0" fontId="8" fillId="0" borderId="26" xfId="104" applyFont="1" applyBorder="1" applyAlignment="1">
      <alignment horizontal="left" wrapText="1"/>
      <protection/>
    </xf>
    <xf numFmtId="0" fontId="8" fillId="0" borderId="85" xfId="104" applyFont="1" applyBorder="1" applyAlignment="1">
      <alignment horizontal="left" wrapText="1"/>
      <protection/>
    </xf>
    <xf numFmtId="0" fontId="114" fillId="0" borderId="23" xfId="92" applyFont="1" applyFill="1" applyBorder="1" applyAlignment="1">
      <alignment horizontal="left" vertical="top" wrapText="1"/>
      <protection/>
    </xf>
    <xf numFmtId="0" fontId="114" fillId="0" borderId="90" xfId="92" applyFont="1" applyFill="1" applyBorder="1" applyAlignment="1">
      <alignment horizontal="left" vertical="top" wrapText="1"/>
      <protection/>
    </xf>
    <xf numFmtId="0" fontId="114" fillId="0" borderId="16" xfId="92" applyFont="1" applyFill="1" applyBorder="1" applyAlignment="1">
      <alignment horizontal="left" vertical="top" wrapText="1"/>
      <protection/>
    </xf>
    <xf numFmtId="0" fontId="114" fillId="0" borderId="19" xfId="92" applyFont="1" applyFill="1" applyBorder="1" applyAlignment="1">
      <alignment horizontal="left" vertical="top" wrapText="1"/>
      <protection/>
    </xf>
    <xf numFmtId="0" fontId="114" fillId="0" borderId="17" xfId="92" applyFont="1" applyFill="1" applyBorder="1" applyAlignment="1">
      <alignment horizontal="left" vertical="top" wrapText="1"/>
      <protection/>
    </xf>
    <xf numFmtId="0" fontId="114" fillId="0" borderId="35" xfId="92" applyFont="1" applyFill="1" applyBorder="1" applyAlignment="1">
      <alignment horizontal="left" vertical="top" wrapText="1"/>
      <protection/>
    </xf>
    <xf numFmtId="0" fontId="18" fillId="0" borderId="0" xfId="104" applyFont="1" applyBorder="1" applyAlignment="1">
      <alignment horizontal="center"/>
      <protection/>
    </xf>
    <xf numFmtId="0" fontId="46" fillId="0" borderId="0" xfId="0" applyFont="1" applyAlignment="1">
      <alignment horizontal="center" vertical="center"/>
    </xf>
    <xf numFmtId="0" fontId="7" fillId="0" borderId="61" xfId="0" applyFont="1" applyBorder="1" applyAlignment="1">
      <alignment horizontal="center"/>
    </xf>
    <xf numFmtId="176" fontId="52" fillId="0" borderId="94" xfId="0" applyNumberFormat="1" applyFont="1" applyBorder="1" applyAlignment="1">
      <alignment horizontal="center" vertical="center" wrapText="1"/>
    </xf>
    <xf numFmtId="176" fontId="52" fillId="0" borderId="61" xfId="0" applyNumberFormat="1" applyFont="1" applyBorder="1" applyAlignment="1">
      <alignment horizontal="center" vertical="center" wrapText="1"/>
    </xf>
    <xf numFmtId="176" fontId="52" fillId="0" borderId="130" xfId="0" applyNumberFormat="1" applyFont="1" applyBorder="1" applyAlignment="1">
      <alignment horizontal="center" vertical="center" wrapText="1"/>
    </xf>
    <xf numFmtId="0" fontId="52" fillId="0" borderId="134" xfId="0" applyFont="1" applyBorder="1" applyAlignment="1">
      <alignment horizontal="center" vertical="center" wrapText="1"/>
    </xf>
    <xf numFmtId="176" fontId="54" fillId="0" borderId="94" xfId="0" applyNumberFormat="1" applyFont="1" applyBorder="1" applyAlignment="1">
      <alignment horizontal="center" vertical="center" wrapText="1"/>
    </xf>
    <xf numFmtId="176" fontId="54" fillId="0" borderId="10" xfId="0" applyNumberFormat="1" applyFont="1" applyBorder="1" applyAlignment="1">
      <alignment horizontal="center" vertical="center" wrapText="1"/>
    </xf>
    <xf numFmtId="176" fontId="52" fillId="0" borderId="0" xfId="0" applyNumberFormat="1" applyFont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/>
    </xf>
    <xf numFmtId="0" fontId="54" fillId="0" borderId="55" xfId="0" applyFont="1" applyBorder="1" applyAlignment="1">
      <alignment horizontal="center" vertical="center" wrapText="1"/>
    </xf>
    <xf numFmtId="0" fontId="54" fillId="0" borderId="53" xfId="0" applyFont="1" applyBorder="1" applyAlignment="1">
      <alignment horizontal="center" vertical="center" wrapText="1"/>
    </xf>
    <xf numFmtId="0" fontId="54" fillId="0" borderId="77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45" fillId="0" borderId="46" xfId="0" applyFont="1" applyBorder="1" applyAlignment="1">
      <alignment horizontal="center" vertical="center"/>
    </xf>
    <xf numFmtId="0" fontId="45" fillId="0" borderId="79" xfId="0" applyFont="1" applyBorder="1" applyAlignment="1">
      <alignment horizontal="center" vertical="center"/>
    </xf>
    <xf numFmtId="0" fontId="45" fillId="0" borderId="120" xfId="0" applyFont="1" applyBorder="1" applyAlignment="1">
      <alignment horizontal="center" vertical="center"/>
    </xf>
    <xf numFmtId="0" fontId="45" fillId="0" borderId="82" xfId="0" applyFont="1" applyBorder="1" applyAlignment="1">
      <alignment horizontal="center" vertical="center"/>
    </xf>
    <xf numFmtId="0" fontId="45" fillId="0" borderId="105" xfId="0" applyFont="1" applyBorder="1" applyAlignment="1">
      <alignment horizontal="center" vertical="center"/>
    </xf>
    <xf numFmtId="0" fontId="45" fillId="0" borderId="84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108" xfId="0" applyFont="1" applyBorder="1" applyAlignment="1">
      <alignment horizontal="center" vertical="center"/>
    </xf>
    <xf numFmtId="0" fontId="64" fillId="0" borderId="81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64" fillId="0" borderId="64" xfId="0" applyFont="1" applyBorder="1" applyAlignment="1">
      <alignment horizontal="center" vertical="center"/>
    </xf>
    <xf numFmtId="0" fontId="64" fillId="0" borderId="66" xfId="0" applyFont="1" applyBorder="1" applyAlignment="1">
      <alignment horizontal="center" vertical="center"/>
    </xf>
    <xf numFmtId="0" fontId="64" fillId="0" borderId="114" xfId="0" applyFont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64" fillId="0" borderId="64" xfId="0" applyFont="1" applyBorder="1" applyAlignment="1">
      <alignment horizontal="center" vertical="center" wrapText="1"/>
    </xf>
    <xf numFmtId="0" fontId="64" fillId="0" borderId="66" xfId="0" applyFont="1" applyBorder="1" applyAlignment="1">
      <alignment horizontal="center" vertical="center" wrapText="1"/>
    </xf>
    <xf numFmtId="174" fontId="45" fillId="0" borderId="97" xfId="0" applyNumberFormat="1" applyFont="1" applyBorder="1" applyAlignment="1">
      <alignment horizontal="center" vertical="center"/>
    </xf>
    <xf numFmtId="174" fontId="45" fillId="0" borderId="115" xfId="0" applyNumberFormat="1" applyFont="1" applyBorder="1" applyAlignment="1">
      <alignment horizontal="center" vertical="center"/>
    </xf>
    <xf numFmtId="174" fontId="64" fillId="0" borderId="21" xfId="0" applyNumberFormat="1" applyFont="1" applyBorder="1" applyAlignment="1">
      <alignment horizontal="center" vertical="center"/>
    </xf>
    <xf numFmtId="174" fontId="64" fillId="0" borderId="75" xfId="0" applyNumberFormat="1" applyFont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0" fontId="52" fillId="0" borderId="79" xfId="0" applyFont="1" applyBorder="1" applyAlignment="1">
      <alignment horizontal="center" vertical="center"/>
    </xf>
    <xf numFmtId="0" fontId="52" fillId="0" borderId="105" xfId="0" applyFont="1" applyBorder="1" applyAlignment="1">
      <alignment horizontal="center" vertical="center"/>
    </xf>
    <xf numFmtId="0" fontId="52" fillId="0" borderId="84" xfId="0" applyFont="1" applyBorder="1" applyAlignment="1">
      <alignment horizontal="center" vertical="center"/>
    </xf>
    <xf numFmtId="0" fontId="61" fillId="0" borderId="0" xfId="0" applyFont="1" applyAlignment="1">
      <alignment horizontal="left"/>
    </xf>
    <xf numFmtId="0" fontId="46" fillId="0" borderId="15" xfId="0" applyFont="1" applyBorder="1" applyAlignment="1">
      <alignment horizontal="center" vertical="center"/>
    </xf>
    <xf numFmtId="0" fontId="46" fillId="0" borderId="108" xfId="0" applyFont="1" applyBorder="1" applyAlignment="1">
      <alignment horizontal="center" vertical="center"/>
    </xf>
    <xf numFmtId="0" fontId="46" fillId="0" borderId="81" xfId="0" applyFont="1" applyBorder="1" applyAlignment="1">
      <alignment horizontal="center" vertical="center"/>
    </xf>
    <xf numFmtId="0" fontId="52" fillId="0" borderId="120" xfId="0" applyFont="1" applyBorder="1" applyAlignment="1">
      <alignment horizontal="center" vertical="center"/>
    </xf>
    <xf numFmtId="0" fontId="52" fillId="0" borderId="82" xfId="0" applyFont="1" applyBorder="1" applyAlignment="1">
      <alignment horizontal="center" vertical="center"/>
    </xf>
    <xf numFmtId="174" fontId="52" fillId="0" borderId="94" xfId="0" applyNumberFormat="1" applyFont="1" applyBorder="1" applyAlignment="1">
      <alignment horizontal="center" vertical="center"/>
    </xf>
    <xf numFmtId="174" fontId="52" fillId="0" borderId="134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54" fillId="0" borderId="64" xfId="0" applyFont="1" applyBorder="1" applyAlignment="1">
      <alignment horizontal="center" vertical="center"/>
    </xf>
    <xf numFmtId="0" fontId="54" fillId="0" borderId="66" xfId="0" applyFont="1" applyBorder="1" applyAlignment="1">
      <alignment horizontal="center" vertical="center"/>
    </xf>
    <xf numFmtId="0" fontId="54" fillId="0" borderId="114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54" fillId="0" borderId="64" xfId="0" applyFont="1" applyBorder="1" applyAlignment="1">
      <alignment horizontal="center" vertical="center" wrapText="1"/>
    </xf>
    <xf numFmtId="0" fontId="54" fillId="0" borderId="66" xfId="0" applyFont="1" applyBorder="1" applyAlignment="1">
      <alignment horizontal="center" vertical="center" wrapText="1"/>
    </xf>
    <xf numFmtId="0" fontId="54" fillId="0" borderId="114" xfId="0" applyFont="1" applyBorder="1" applyAlignment="1">
      <alignment horizontal="center" vertical="center" wrapText="1"/>
    </xf>
    <xf numFmtId="0" fontId="54" fillId="0" borderId="113" xfId="0" applyFont="1" applyBorder="1" applyAlignment="1">
      <alignment horizontal="center" vertical="center" wrapText="1"/>
    </xf>
    <xf numFmtId="174" fontId="52" fillId="0" borderId="23" xfId="0" applyNumberFormat="1" applyFont="1" applyBorder="1" applyAlignment="1">
      <alignment horizontal="center" vertical="center" wrapText="1"/>
    </xf>
    <xf numFmtId="174" fontId="52" fillId="0" borderId="52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46" fillId="0" borderId="20" xfId="0" applyFont="1" applyBorder="1" applyAlignment="1">
      <alignment horizontal="center" vertical="center"/>
    </xf>
    <xf numFmtId="0" fontId="46" fillId="0" borderId="60" xfId="0" applyFont="1" applyBorder="1" applyAlignment="1">
      <alignment horizontal="center" vertical="center"/>
    </xf>
    <xf numFmtId="0" fontId="46" fillId="0" borderId="78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7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58" xfId="0" applyFont="1" applyBorder="1" applyAlignment="1">
      <alignment horizontal="center" vertical="center"/>
    </xf>
    <xf numFmtId="0" fontId="46" fillId="0" borderId="8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0" fillId="4" borderId="141" xfId="0" applyFill="1" applyBorder="1" applyAlignment="1">
      <alignment horizontal="center"/>
    </xf>
    <xf numFmtId="0" fontId="0" fillId="4" borderId="142" xfId="0" applyFill="1" applyBorder="1" applyAlignment="1">
      <alignment horizontal="center"/>
    </xf>
    <xf numFmtId="0" fontId="0" fillId="4" borderId="143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43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4" xfId="0" applyFill="1" applyBorder="1" applyAlignment="1">
      <alignment horizontal="center" vertical="center"/>
    </xf>
    <xf numFmtId="0" fontId="0" fillId="4" borderId="145" xfId="0" applyFill="1" applyBorder="1" applyAlignment="1">
      <alignment horizontal="center" vertical="center"/>
    </xf>
    <xf numFmtId="0" fontId="159" fillId="0" borderId="0" xfId="0" applyFont="1" applyAlignment="1">
      <alignment horizontal="left" wrapText="1"/>
    </xf>
    <xf numFmtId="0" fontId="97" fillId="0" borderId="0" xfId="111" applyFont="1" applyAlignment="1">
      <alignment horizontal="center"/>
      <protection/>
    </xf>
    <xf numFmtId="0" fontId="160" fillId="0" borderId="23" xfId="111" applyFont="1" applyBorder="1" applyAlignment="1">
      <alignment horizontal="center" vertical="center"/>
      <protection/>
    </xf>
    <xf numFmtId="0" fontId="160" fillId="0" borderId="74" xfId="111" applyFont="1" applyBorder="1" applyAlignment="1">
      <alignment horizontal="center" vertical="center"/>
      <protection/>
    </xf>
    <xf numFmtId="0" fontId="160" fillId="0" borderId="90" xfId="111" applyFont="1" applyBorder="1" applyAlignment="1">
      <alignment horizontal="center" vertical="center"/>
      <protection/>
    </xf>
    <xf numFmtId="0" fontId="72" fillId="0" borderId="99" xfId="111" applyFont="1" applyBorder="1" applyAlignment="1">
      <alignment horizontal="center" vertical="center"/>
      <protection/>
    </xf>
    <xf numFmtId="0" fontId="72" fillId="0" borderId="100" xfId="111" applyFont="1" applyBorder="1" applyAlignment="1">
      <alignment horizontal="center" vertical="center"/>
      <protection/>
    </xf>
    <xf numFmtId="0" fontId="72" fillId="0" borderId="101" xfId="111" applyFont="1" applyBorder="1" applyAlignment="1">
      <alignment horizontal="center" vertical="center"/>
      <protection/>
    </xf>
    <xf numFmtId="0" fontId="107" fillId="0" borderId="21" xfId="111" applyFont="1" applyBorder="1" applyAlignment="1">
      <alignment horizontal="center" vertical="center"/>
      <protection/>
    </xf>
    <xf numFmtId="0" fontId="107" fillId="0" borderId="75" xfId="111" applyFont="1" applyBorder="1" applyAlignment="1">
      <alignment horizontal="center" vertical="center"/>
      <protection/>
    </xf>
    <xf numFmtId="0" fontId="107" fillId="0" borderId="11" xfId="111" applyFont="1" applyBorder="1" applyAlignment="1">
      <alignment horizontal="center" vertical="center"/>
      <protection/>
    </xf>
    <xf numFmtId="0" fontId="95" fillId="0" borderId="0" xfId="111" applyFont="1" applyAlignment="1">
      <alignment horizontal="center"/>
      <protection/>
    </xf>
    <xf numFmtId="0" fontId="45" fillId="0" borderId="0" xfId="111" applyFont="1" applyAlignment="1" applyProtection="1">
      <alignment horizontal="center"/>
      <protection locked="0"/>
    </xf>
    <xf numFmtId="0" fontId="7" fillId="0" borderId="0" xfId="111" applyFont="1" applyAlignment="1" applyProtection="1">
      <alignment horizontal="left"/>
      <protection locked="0"/>
    </xf>
    <xf numFmtId="0" fontId="103" fillId="0" borderId="26" xfId="111" applyFont="1" applyBorder="1" applyAlignment="1">
      <alignment horizontal="center" vertical="center"/>
      <protection/>
    </xf>
    <xf numFmtId="0" fontId="103" fillId="0" borderId="88" xfId="111" applyFont="1" applyBorder="1" applyAlignment="1">
      <alignment horizontal="center" vertical="center"/>
      <protection/>
    </xf>
    <xf numFmtId="0" fontId="103" fillId="0" borderId="85" xfId="111" applyFont="1" applyBorder="1" applyAlignment="1">
      <alignment horizontal="center" vertical="center"/>
      <protection/>
    </xf>
    <xf numFmtId="0" fontId="110" fillId="0" borderId="23" xfId="111" applyFont="1" applyBorder="1" applyAlignment="1">
      <alignment horizontal="center" vertical="center"/>
      <protection/>
    </xf>
    <xf numFmtId="0" fontId="110" fillId="0" borderId="74" xfId="111" applyFont="1" applyBorder="1" applyAlignment="1">
      <alignment horizontal="center" vertical="center"/>
      <protection/>
    </xf>
    <xf numFmtId="0" fontId="110" fillId="0" borderId="90" xfId="111" applyFont="1" applyBorder="1" applyAlignment="1">
      <alignment horizontal="center" vertical="center"/>
      <protection/>
    </xf>
    <xf numFmtId="0" fontId="161" fillId="0" borderId="0" xfId="111" applyFont="1" applyAlignment="1">
      <alignment horizontal="left"/>
      <protection/>
    </xf>
    <xf numFmtId="0" fontId="33" fillId="0" borderId="0" xfId="91" applyFont="1" applyAlignment="1">
      <alignment horizontal="left"/>
      <protection/>
    </xf>
    <xf numFmtId="0" fontId="33" fillId="0" borderId="88" xfId="91" applyFont="1" applyBorder="1" applyAlignment="1">
      <alignment horizontal="center"/>
      <protection/>
    </xf>
    <xf numFmtId="0" fontId="33" fillId="0" borderId="0" xfId="91" applyFont="1" applyBorder="1" applyAlignment="1">
      <alignment horizontal="center"/>
      <protection/>
    </xf>
    <xf numFmtId="0" fontId="36" fillId="0" borderId="52" xfId="91" applyFont="1" applyBorder="1" applyAlignment="1" applyProtection="1">
      <alignment horizontal="left" wrapText="1"/>
      <protection locked="0"/>
    </xf>
    <xf numFmtId="0" fontId="36" fillId="0" borderId="51" xfId="91" applyFont="1" applyBorder="1" applyAlignment="1" applyProtection="1">
      <alignment horizontal="left" wrapText="1"/>
      <protection locked="0"/>
    </xf>
    <xf numFmtId="0" fontId="36" fillId="0" borderId="16" xfId="91" applyFont="1" applyBorder="1" applyAlignment="1" applyProtection="1">
      <alignment horizontal="center"/>
      <protection locked="0"/>
    </xf>
    <xf numFmtId="0" fontId="36" fillId="0" borderId="19" xfId="91" applyFont="1" applyBorder="1" applyAlignment="1" applyProtection="1">
      <alignment horizontal="center"/>
      <protection locked="0"/>
    </xf>
    <xf numFmtId="0" fontId="36" fillId="0" borderId="56" xfId="91" applyFont="1" applyBorder="1" applyAlignment="1" applyProtection="1">
      <alignment horizontal="left" wrapText="1"/>
      <protection locked="0"/>
    </xf>
    <xf numFmtId="0" fontId="36" fillId="0" borderId="54" xfId="91" applyFont="1" applyBorder="1" applyAlignment="1" applyProtection="1">
      <alignment horizontal="left" wrapText="1"/>
      <protection locked="0"/>
    </xf>
    <xf numFmtId="0" fontId="36" fillId="0" borderId="17" xfId="91" applyFont="1" applyBorder="1" applyAlignment="1" applyProtection="1">
      <alignment horizontal="center"/>
      <protection locked="0"/>
    </xf>
    <xf numFmtId="0" fontId="36" fillId="0" borderId="35" xfId="91" applyFont="1" applyBorder="1" applyAlignment="1" applyProtection="1">
      <alignment horizontal="center"/>
      <protection locked="0"/>
    </xf>
    <xf numFmtId="0" fontId="34" fillId="0" borderId="21" xfId="91" applyFont="1" applyFill="1" applyBorder="1" applyAlignment="1">
      <alignment horizontal="center"/>
      <protection/>
    </xf>
    <xf numFmtId="0" fontId="34" fillId="0" borderId="75" xfId="91" applyFont="1" applyFill="1" applyBorder="1" applyAlignment="1">
      <alignment horizontal="center"/>
      <protection/>
    </xf>
    <xf numFmtId="0" fontId="34" fillId="0" borderId="61" xfId="91" applyFont="1" applyBorder="1" applyAlignment="1">
      <alignment horizontal="left"/>
      <protection/>
    </xf>
    <xf numFmtId="0" fontId="34" fillId="0" borderId="61" xfId="91" applyFont="1" applyBorder="1" applyAlignment="1">
      <alignment horizontal="center"/>
      <protection/>
    </xf>
    <xf numFmtId="0" fontId="116" fillId="0" borderId="117" xfId="91" applyFont="1" applyBorder="1" applyAlignment="1">
      <alignment horizontal="center" vertical="center"/>
      <protection/>
    </xf>
    <xf numFmtId="0" fontId="116" fillId="0" borderId="76" xfId="91" applyFont="1" applyBorder="1" applyAlignment="1">
      <alignment horizontal="center" vertical="center"/>
      <protection/>
    </xf>
    <xf numFmtId="0" fontId="116" fillId="0" borderId="32" xfId="91" applyFont="1" applyBorder="1" applyAlignment="1">
      <alignment horizontal="center" wrapText="1"/>
      <protection/>
    </xf>
    <xf numFmtId="0" fontId="116" fillId="0" borderId="33" xfId="91" applyFont="1" applyBorder="1" applyAlignment="1">
      <alignment horizontal="center" wrapText="1"/>
      <protection/>
    </xf>
    <xf numFmtId="0" fontId="121" fillId="0" borderId="20" xfId="91" applyFont="1" applyBorder="1" applyAlignment="1" applyProtection="1">
      <alignment horizontal="justify" vertical="top" wrapText="1"/>
      <protection locked="0"/>
    </xf>
    <xf numFmtId="0" fontId="121" fillId="0" borderId="57" xfId="91" applyFont="1" applyBorder="1" applyAlignment="1" applyProtection="1">
      <alignment horizontal="justify" vertical="top" wrapText="1"/>
      <protection locked="0"/>
    </xf>
    <xf numFmtId="0" fontId="121" fillId="0" borderId="60" xfId="91" applyFont="1" applyBorder="1" applyAlignment="1" applyProtection="1">
      <alignment horizontal="justify" vertical="top" wrapText="1"/>
      <protection locked="0"/>
    </xf>
    <xf numFmtId="0" fontId="121" fillId="0" borderId="0" xfId="91" applyFont="1" applyBorder="1" applyAlignment="1" applyProtection="1">
      <alignment horizontal="justify" vertical="top" wrapText="1"/>
      <protection locked="0"/>
    </xf>
    <xf numFmtId="0" fontId="121" fillId="0" borderId="94" xfId="91" applyFont="1" applyBorder="1" applyAlignment="1" applyProtection="1">
      <alignment horizontal="justify" vertical="top" wrapText="1"/>
      <protection locked="0"/>
    </xf>
    <xf numFmtId="0" fontId="121" fillId="0" borderId="61" xfId="91" applyFont="1" applyBorder="1" applyAlignment="1" applyProtection="1">
      <alignment horizontal="justify" vertical="top" wrapText="1"/>
      <protection locked="0"/>
    </xf>
    <xf numFmtId="0" fontId="27" fillId="0" borderId="20" xfId="91" applyFont="1" applyBorder="1" applyAlignment="1">
      <alignment horizontal="justify" wrapText="1"/>
      <protection/>
    </xf>
    <xf numFmtId="0" fontId="27" fillId="0" borderId="57" xfId="91" applyFont="1" applyBorder="1" applyAlignment="1">
      <alignment horizontal="justify" wrapText="1"/>
      <protection/>
    </xf>
    <xf numFmtId="0" fontId="27" fillId="0" borderId="110" xfId="91" applyFont="1" applyBorder="1" applyAlignment="1">
      <alignment horizontal="justify" wrapText="1"/>
      <protection/>
    </xf>
    <xf numFmtId="0" fontId="27" fillId="0" borderId="60" xfId="91" applyFont="1" applyBorder="1" applyAlignment="1">
      <alignment horizontal="justify" wrapText="1"/>
      <protection/>
    </xf>
    <xf numFmtId="0" fontId="27" fillId="0" borderId="0" xfId="91" applyFont="1" applyBorder="1" applyAlignment="1">
      <alignment horizontal="justify" wrapText="1"/>
      <protection/>
    </xf>
    <xf numFmtId="0" fontId="27" fillId="0" borderId="118" xfId="91" applyFont="1" applyBorder="1" applyAlignment="1">
      <alignment horizontal="justify" wrapText="1"/>
      <protection/>
    </xf>
    <xf numFmtId="0" fontId="27" fillId="0" borderId="94" xfId="91" applyFont="1" applyBorder="1" applyAlignment="1">
      <alignment horizontal="justify" wrapText="1"/>
      <protection/>
    </xf>
    <xf numFmtId="0" fontId="27" fillId="0" borderId="61" xfId="91" applyFont="1" applyBorder="1" applyAlignment="1">
      <alignment horizontal="justify" wrapText="1"/>
      <protection/>
    </xf>
    <xf numFmtId="0" fontId="27" fillId="0" borderId="134" xfId="91" applyFont="1" applyBorder="1" applyAlignment="1">
      <alignment horizontal="justify" wrapText="1"/>
      <protection/>
    </xf>
    <xf numFmtId="0" fontId="36" fillId="0" borderId="62" xfId="91" applyFont="1" applyBorder="1" applyAlignment="1" applyProtection="1">
      <alignment horizontal="left" wrapText="1"/>
      <protection locked="0"/>
    </xf>
    <xf numFmtId="0" fontId="36" fillId="0" borderId="129" xfId="91" applyFont="1" applyBorder="1" applyAlignment="1" applyProtection="1">
      <alignment horizontal="left" wrapText="1"/>
      <protection locked="0"/>
    </xf>
    <xf numFmtId="0" fontId="36" fillId="0" borderId="87" xfId="91" applyFont="1" applyBorder="1" applyAlignment="1" applyProtection="1">
      <alignment horizontal="center"/>
      <protection locked="0"/>
    </xf>
    <xf numFmtId="0" fontId="36" fillId="0" borderId="89" xfId="91" applyFont="1" applyBorder="1" applyAlignment="1" applyProtection="1">
      <alignment horizontal="center"/>
      <protection locked="0"/>
    </xf>
    <xf numFmtId="0" fontId="116" fillId="6" borderId="21" xfId="91" applyFont="1" applyFill="1" applyBorder="1" applyAlignment="1">
      <alignment horizontal="center" vertical="center" wrapText="1"/>
      <protection/>
    </xf>
    <xf numFmtId="0" fontId="116" fillId="6" borderId="75" xfId="91" applyFont="1" applyFill="1" applyBorder="1" applyAlignment="1">
      <alignment horizontal="center" vertical="center" wrapText="1"/>
      <protection/>
    </xf>
    <xf numFmtId="0" fontId="116" fillId="6" borderId="117" xfId="91" applyFont="1" applyFill="1" applyBorder="1" applyAlignment="1">
      <alignment horizontal="center" vertical="center" wrapText="1"/>
      <protection/>
    </xf>
    <xf numFmtId="0" fontId="116" fillId="4" borderId="108" xfId="91" applyFont="1" applyFill="1" applyBorder="1" applyAlignment="1">
      <alignment horizontal="center" vertical="center" wrapText="1"/>
      <protection/>
    </xf>
    <xf numFmtId="0" fontId="116" fillId="4" borderId="28" xfId="91" applyFont="1" applyFill="1" applyBorder="1" applyAlignment="1">
      <alignment horizontal="center" vertical="center" wrapText="1"/>
      <protection/>
    </xf>
    <xf numFmtId="0" fontId="116" fillId="4" borderId="20" xfId="91" applyFont="1" applyFill="1" applyBorder="1" applyAlignment="1">
      <alignment horizontal="center" vertical="center" wrapText="1"/>
      <protection/>
    </xf>
    <xf numFmtId="0" fontId="116" fillId="4" borderId="94" xfId="91" applyFont="1" applyFill="1" applyBorder="1" applyAlignment="1">
      <alignment horizontal="center" vertical="center" wrapText="1"/>
      <protection/>
    </xf>
    <xf numFmtId="0" fontId="116" fillId="4" borderId="29" xfId="91" applyFont="1" applyFill="1" applyBorder="1" applyAlignment="1">
      <alignment horizontal="center" vertical="center" wrapText="1"/>
      <protection/>
    </xf>
    <xf numFmtId="0" fontId="116" fillId="4" borderId="18" xfId="91" applyFont="1" applyFill="1" applyBorder="1" applyAlignment="1">
      <alignment horizontal="center" vertical="center" wrapText="1"/>
      <protection/>
    </xf>
    <xf numFmtId="0" fontId="116" fillId="4" borderId="55" xfId="91" applyFont="1" applyFill="1" applyBorder="1" applyAlignment="1">
      <alignment horizontal="center" vertical="center" wrapText="1"/>
      <protection/>
    </xf>
    <xf numFmtId="0" fontId="116" fillId="4" borderId="30" xfId="91" applyFont="1" applyFill="1" applyBorder="1" applyAlignment="1">
      <alignment horizontal="center" vertical="center" wrapText="1"/>
      <protection/>
    </xf>
    <xf numFmtId="0" fontId="116" fillId="22" borderId="87" xfId="91" applyFont="1" applyFill="1" applyBorder="1" applyAlignment="1">
      <alignment horizontal="center" vertical="center" wrapText="1"/>
      <protection/>
    </xf>
    <xf numFmtId="0" fontId="116" fillId="22" borderId="47" xfId="91" applyFont="1" applyFill="1" applyBorder="1" applyAlignment="1">
      <alignment horizontal="center" vertical="center" wrapText="1"/>
      <protection/>
    </xf>
    <xf numFmtId="0" fontId="116" fillId="22" borderId="89" xfId="91" applyFont="1" applyFill="1" applyBorder="1" applyAlignment="1">
      <alignment horizontal="center" vertical="center" wrapText="1"/>
      <protection/>
    </xf>
    <xf numFmtId="0" fontId="116" fillId="6" borderId="87" xfId="91" applyFont="1" applyFill="1" applyBorder="1" applyAlignment="1">
      <alignment horizontal="center" vertical="center" wrapText="1"/>
      <protection/>
    </xf>
    <xf numFmtId="0" fontId="116" fillId="6" borderId="47" xfId="91" applyFont="1" applyFill="1" applyBorder="1" applyAlignment="1">
      <alignment horizontal="center" vertical="center" wrapText="1"/>
      <protection/>
    </xf>
    <xf numFmtId="0" fontId="116" fillId="6" borderId="89" xfId="91" applyFont="1" applyFill="1" applyBorder="1" applyAlignment="1">
      <alignment horizontal="center" vertical="center" wrapText="1"/>
      <protection/>
    </xf>
    <xf numFmtId="0" fontId="120" fillId="0" borderId="0" xfId="91" applyFont="1" applyBorder="1" applyAlignment="1">
      <alignment horizontal="center"/>
      <protection/>
    </xf>
    <xf numFmtId="0" fontId="34" fillId="0" borderId="61" xfId="91" applyFont="1" applyBorder="1" applyAlignment="1">
      <alignment horizontal="center" vertical="center"/>
      <protection/>
    </xf>
    <xf numFmtId="0" fontId="116" fillId="4" borderId="60" xfId="91" applyFont="1" applyFill="1" applyBorder="1" applyAlignment="1">
      <alignment horizontal="center" vertical="center" wrapText="1"/>
      <protection/>
    </xf>
    <xf numFmtId="0" fontId="116" fillId="4" borderId="15" xfId="91" applyFont="1" applyFill="1" applyBorder="1" applyAlignment="1">
      <alignment horizontal="center" vertical="center" wrapText="1"/>
      <protection/>
    </xf>
    <xf numFmtId="0" fontId="116" fillId="4" borderId="21" xfId="91" applyFont="1" applyFill="1" applyBorder="1" applyAlignment="1">
      <alignment horizontal="center" vertical="center" wrapText="1"/>
      <protection/>
    </xf>
    <xf numFmtId="0" fontId="116" fillId="4" borderId="75" xfId="91" applyFont="1" applyFill="1" applyBorder="1" applyAlignment="1">
      <alignment horizontal="center" vertical="center" wrapText="1"/>
      <protection/>
    </xf>
    <xf numFmtId="0" fontId="116" fillId="4" borderId="57" xfId="91" applyFont="1" applyFill="1" applyBorder="1" applyAlignment="1">
      <alignment horizontal="center" vertical="center" wrapText="1"/>
      <protection/>
    </xf>
    <xf numFmtId="0" fontId="116" fillId="4" borderId="58" xfId="91" applyFont="1" applyFill="1" applyBorder="1" applyAlignment="1">
      <alignment horizontal="center" vertical="center" wrapText="1"/>
      <protection/>
    </xf>
    <xf numFmtId="0" fontId="116" fillId="22" borderId="21" xfId="91" applyFont="1" applyFill="1" applyBorder="1" applyAlignment="1">
      <alignment horizontal="center" vertical="center" wrapText="1"/>
      <protection/>
    </xf>
    <xf numFmtId="0" fontId="116" fillId="22" borderId="75" xfId="91" applyFont="1" applyFill="1" applyBorder="1" applyAlignment="1">
      <alignment horizontal="center" vertical="center" wrapText="1"/>
      <protection/>
    </xf>
    <xf numFmtId="0" fontId="6" fillId="0" borderId="0" xfId="105" applyFont="1" applyAlignment="1">
      <alignment horizontal="center" wrapText="1"/>
      <protection/>
    </xf>
    <xf numFmtId="0" fontId="3" fillId="0" borderId="51" xfId="105" applyFont="1" applyBorder="1" applyAlignment="1">
      <alignment horizontal="center"/>
      <protection/>
    </xf>
    <xf numFmtId="0" fontId="1" fillId="0" borderId="29" xfId="105" applyFont="1" applyBorder="1" applyAlignment="1">
      <alignment horizontal="center"/>
      <protection/>
    </xf>
    <xf numFmtId="0" fontId="1" fillId="0" borderId="18" xfId="105" applyFont="1" applyBorder="1" applyAlignment="1">
      <alignment horizontal="center"/>
      <protection/>
    </xf>
    <xf numFmtId="0" fontId="1" fillId="0" borderId="30" xfId="105" applyFont="1" applyBorder="1" applyAlignment="1">
      <alignment horizontal="center"/>
      <protection/>
    </xf>
    <xf numFmtId="0" fontId="1" fillId="31" borderId="29" xfId="105" applyFont="1" applyFill="1" applyBorder="1" applyAlignment="1">
      <alignment horizontal="center"/>
      <protection/>
    </xf>
    <xf numFmtId="0" fontId="1" fillId="31" borderId="18" xfId="105" applyFont="1" applyFill="1" applyBorder="1" applyAlignment="1">
      <alignment horizontal="center"/>
      <protection/>
    </xf>
    <xf numFmtId="0" fontId="1" fillId="31" borderId="30" xfId="105" applyFont="1" applyFill="1" applyBorder="1" applyAlignment="1">
      <alignment horizontal="center"/>
      <protection/>
    </xf>
    <xf numFmtId="0" fontId="18" fillId="0" borderId="0" xfId="91" applyFont="1" applyBorder="1" applyAlignment="1">
      <alignment horizontal="center"/>
      <protection/>
    </xf>
    <xf numFmtId="0" fontId="71" fillId="0" borderId="61" xfId="91" applyFont="1" applyBorder="1" applyAlignment="1">
      <alignment horizontal="center"/>
      <protection/>
    </xf>
    <xf numFmtId="0" fontId="18" fillId="0" borderId="0" xfId="91" applyFont="1" applyFill="1" applyBorder="1" applyAlignment="1">
      <alignment horizontal="center" vertical="top" wrapText="1"/>
      <protection/>
    </xf>
    <xf numFmtId="0" fontId="121" fillId="0" borderId="122" xfId="91" applyFont="1" applyBorder="1" applyAlignment="1" applyProtection="1">
      <alignment horizontal="justify" vertical="top" wrapText="1"/>
      <protection locked="0"/>
    </xf>
    <xf numFmtId="0" fontId="121" fillId="0" borderId="100" xfId="91" applyFont="1" applyBorder="1" applyAlignment="1" applyProtection="1">
      <alignment horizontal="justify" vertical="top" wrapText="1"/>
      <protection locked="0"/>
    </xf>
    <xf numFmtId="0" fontId="121" fillId="0" borderId="128" xfId="91" applyFont="1" applyBorder="1" applyAlignment="1" applyProtection="1">
      <alignment horizontal="justify" vertical="top" wrapText="1"/>
      <protection locked="0"/>
    </xf>
    <xf numFmtId="0" fontId="121" fillId="0" borderId="109" xfId="91" applyFont="1" applyBorder="1" applyAlignment="1" applyProtection="1">
      <alignment horizontal="justify" vertical="top" wrapText="1"/>
      <protection locked="0"/>
    </xf>
    <xf numFmtId="0" fontId="121" fillId="0" borderId="118" xfId="91" applyFont="1" applyBorder="1" applyAlignment="1" applyProtection="1">
      <alignment horizontal="justify" vertical="top" wrapText="1"/>
      <protection locked="0"/>
    </xf>
    <xf numFmtId="0" fontId="121" fillId="0" borderId="129" xfId="91" applyFont="1" applyBorder="1" applyAlignment="1" applyProtection="1">
      <alignment horizontal="justify" vertical="top" wrapText="1"/>
      <protection locked="0"/>
    </xf>
    <xf numFmtId="0" fontId="121" fillId="0" borderId="88" xfId="91" applyFont="1" applyBorder="1" applyAlignment="1" applyProtection="1">
      <alignment horizontal="justify" vertical="top" wrapText="1"/>
      <protection locked="0"/>
    </xf>
    <xf numFmtId="0" fontId="121" fillId="0" borderId="62" xfId="91" applyFont="1" applyBorder="1" applyAlignment="1" applyProtection="1">
      <alignment horizontal="justify" vertical="top" wrapText="1"/>
      <protection locked="0"/>
    </xf>
    <xf numFmtId="0" fontId="33" fillId="0" borderId="0" xfId="91" applyFont="1" applyBorder="1" applyAlignment="1">
      <alignment horizontal="justify" vertical="top" wrapText="1"/>
      <protection/>
    </xf>
    <xf numFmtId="0" fontId="18" fillId="4" borderId="129" xfId="91" applyFont="1" applyFill="1" applyBorder="1" applyAlignment="1">
      <alignment horizontal="center" vertical="top" wrapText="1"/>
      <protection/>
    </xf>
    <xf numFmtId="0" fontId="18" fillId="4" borderId="54" xfId="91" applyFont="1" applyFill="1" applyBorder="1" applyAlignment="1">
      <alignment horizontal="center" vertical="top" wrapText="1"/>
      <protection/>
    </xf>
    <xf numFmtId="0" fontId="18" fillId="4" borderId="29" xfId="91" applyFont="1" applyFill="1" applyBorder="1" applyAlignment="1">
      <alignment horizontal="center" vertical="top" wrapText="1"/>
      <protection/>
    </xf>
    <xf numFmtId="0" fontId="18" fillId="4" borderId="18" xfId="91" applyFont="1" applyFill="1" applyBorder="1" applyAlignment="1">
      <alignment horizontal="center" vertical="top" wrapText="1"/>
      <protection/>
    </xf>
    <xf numFmtId="0" fontId="18" fillId="4" borderId="30" xfId="91" applyFont="1" applyFill="1" applyBorder="1" applyAlignment="1">
      <alignment horizontal="center" vertical="top" wrapText="1"/>
      <protection/>
    </xf>
    <xf numFmtId="0" fontId="18" fillId="22" borderId="16" xfId="91" applyFont="1" applyFill="1" applyBorder="1" applyAlignment="1">
      <alignment horizontal="center" vertical="top"/>
      <protection/>
    </xf>
    <xf numFmtId="0" fontId="18" fillId="22" borderId="13" xfId="91" applyFont="1" applyFill="1" applyBorder="1" applyAlignment="1">
      <alignment horizontal="center" vertical="top"/>
      <protection/>
    </xf>
    <xf numFmtId="0" fontId="18" fillId="36" borderId="16" xfId="91" applyFont="1" applyFill="1" applyBorder="1" applyAlignment="1">
      <alignment horizontal="center" vertical="top"/>
      <protection/>
    </xf>
    <xf numFmtId="0" fontId="18" fillId="36" borderId="13" xfId="91" applyFont="1" applyFill="1" applyBorder="1" applyAlignment="1">
      <alignment horizontal="center" vertical="top"/>
      <protection/>
    </xf>
    <xf numFmtId="0" fontId="131" fillId="0" borderId="20" xfId="91" applyFont="1" applyBorder="1" applyAlignment="1" applyProtection="1">
      <alignment horizontal="justify" vertical="top" wrapText="1"/>
      <protection locked="0"/>
    </xf>
    <xf numFmtId="0" fontId="131" fillId="0" borderId="57" xfId="91" applyFont="1" applyBorder="1" applyAlignment="1" applyProtection="1">
      <alignment horizontal="justify" vertical="top" wrapText="1"/>
      <protection locked="0"/>
    </xf>
    <xf numFmtId="0" fontId="131" fillId="0" borderId="58" xfId="91" applyFont="1" applyBorder="1" applyAlignment="1" applyProtection="1">
      <alignment horizontal="justify" vertical="top" wrapText="1"/>
      <protection locked="0"/>
    </xf>
    <xf numFmtId="0" fontId="131" fillId="0" borderId="60" xfId="91" applyFont="1" applyBorder="1" applyAlignment="1" applyProtection="1">
      <alignment horizontal="justify" vertical="top" wrapText="1"/>
      <protection locked="0"/>
    </xf>
    <xf numFmtId="0" fontId="131" fillId="0" borderId="0" xfId="91" applyFont="1" applyBorder="1" applyAlignment="1" applyProtection="1">
      <alignment horizontal="justify" vertical="top" wrapText="1"/>
      <protection locked="0"/>
    </xf>
    <xf numFmtId="0" fontId="131" fillId="0" borderId="59" xfId="91" applyFont="1" applyBorder="1" applyAlignment="1" applyProtection="1">
      <alignment horizontal="justify" vertical="top" wrapText="1"/>
      <protection locked="0"/>
    </xf>
    <xf numFmtId="0" fontId="131" fillId="0" borderId="94" xfId="91" applyFont="1" applyBorder="1" applyAlignment="1" applyProtection="1">
      <alignment horizontal="justify" vertical="top" wrapText="1"/>
      <protection locked="0"/>
    </xf>
    <xf numFmtId="0" fontId="131" fillId="0" borderId="61" xfId="91" applyFont="1" applyBorder="1" applyAlignment="1" applyProtection="1">
      <alignment horizontal="justify" vertical="top" wrapText="1"/>
      <protection locked="0"/>
    </xf>
    <xf numFmtId="0" fontId="131" fillId="0" borderId="10" xfId="91" applyFont="1" applyBorder="1" applyAlignment="1" applyProtection="1">
      <alignment horizontal="justify" vertical="top" wrapText="1"/>
      <protection locked="0"/>
    </xf>
    <xf numFmtId="0" fontId="36" fillId="0" borderId="0" xfId="91" applyFont="1" applyAlignment="1" applyProtection="1">
      <alignment horizontal="left" wrapText="1"/>
      <protection locked="0"/>
    </xf>
    <xf numFmtId="0" fontId="18" fillId="4" borderId="22" xfId="91" applyFont="1" applyFill="1" applyBorder="1" applyAlignment="1">
      <alignment horizontal="center" vertical="top" wrapText="1"/>
      <protection/>
    </xf>
    <xf numFmtId="0" fontId="18" fillId="4" borderId="23" xfId="91" applyFont="1" applyFill="1" applyBorder="1" applyAlignment="1">
      <alignment horizontal="center" vertical="top" wrapText="1"/>
      <protection/>
    </xf>
    <xf numFmtId="0" fontId="18" fillId="4" borderId="25" xfId="91" applyFont="1" applyFill="1" applyBorder="1" applyAlignment="1">
      <alignment horizontal="center" vertical="top" wrapText="1"/>
      <protection/>
    </xf>
    <xf numFmtId="0" fontId="18" fillId="4" borderId="27" xfId="91" applyFont="1" applyFill="1" applyBorder="1" applyAlignment="1">
      <alignment horizontal="center" vertical="top" wrapText="1"/>
      <protection/>
    </xf>
    <xf numFmtId="0" fontId="18" fillId="4" borderId="24" xfId="91" applyFont="1" applyFill="1" applyBorder="1" applyAlignment="1">
      <alignment horizontal="center" vertical="top" wrapText="1"/>
      <protection/>
    </xf>
    <xf numFmtId="0" fontId="18" fillId="4" borderId="91" xfId="91" applyFont="1" applyFill="1" applyBorder="1" applyAlignment="1">
      <alignment horizontal="center" vertical="top" wrapText="1"/>
      <protection/>
    </xf>
    <xf numFmtId="0" fontId="18" fillId="4" borderId="20" xfId="91" applyFont="1" applyFill="1" applyBorder="1" applyAlignment="1">
      <alignment horizontal="center" vertical="center" wrapText="1"/>
      <protection/>
    </xf>
    <xf numFmtId="0" fontId="18" fillId="4" borderId="60" xfId="91" applyFont="1" applyFill="1" applyBorder="1" applyAlignment="1">
      <alignment horizontal="center" vertical="center" wrapText="1"/>
      <protection/>
    </xf>
    <xf numFmtId="0" fontId="18" fillId="4" borderId="94" xfId="91" applyFont="1" applyFill="1" applyBorder="1" applyAlignment="1">
      <alignment horizontal="center" vertical="center" wrapText="1"/>
      <protection/>
    </xf>
    <xf numFmtId="0" fontId="18" fillId="4" borderId="32" xfId="91" applyFont="1" applyFill="1" applyBorder="1" applyAlignment="1">
      <alignment horizontal="center" vertical="top" wrapText="1"/>
      <protection/>
    </xf>
    <xf numFmtId="0" fontId="18" fillId="4" borderId="34" xfId="91" applyFont="1" applyFill="1" applyBorder="1" applyAlignment="1">
      <alignment horizontal="center" vertical="top" wrapText="1"/>
      <protection/>
    </xf>
    <xf numFmtId="0" fontId="18" fillId="4" borderId="33" xfId="91" applyFont="1" applyFill="1" applyBorder="1" applyAlignment="1">
      <alignment horizontal="center" vertical="top" wrapText="1"/>
      <protection/>
    </xf>
    <xf numFmtId="0" fontId="18" fillId="4" borderId="31" xfId="91" applyFont="1" applyFill="1" applyBorder="1" applyAlignment="1">
      <alignment horizontal="center" vertical="top" wrapText="1"/>
      <protection/>
    </xf>
    <xf numFmtId="0" fontId="18" fillId="4" borderId="74" xfId="91" applyFont="1" applyFill="1" applyBorder="1" applyAlignment="1">
      <alignment horizontal="center" vertical="top" wrapText="1"/>
      <protection/>
    </xf>
    <xf numFmtId="0" fontId="18" fillId="4" borderId="92" xfId="91" applyFont="1" applyFill="1" applyBorder="1" applyAlignment="1">
      <alignment horizontal="center" vertical="top" wrapText="1"/>
      <protection/>
    </xf>
    <xf numFmtId="0" fontId="18" fillId="37" borderId="29" xfId="91" applyFont="1" applyFill="1" applyBorder="1" applyAlignment="1">
      <alignment horizontal="center" vertical="top" wrapText="1"/>
      <protection/>
    </xf>
    <xf numFmtId="0" fontId="18" fillId="37" borderId="18" xfId="91" applyFont="1" applyFill="1" applyBorder="1" applyAlignment="1">
      <alignment horizontal="center" vertical="top" wrapText="1"/>
      <protection/>
    </xf>
    <xf numFmtId="0" fontId="18" fillId="37" borderId="30" xfId="91" applyFont="1" applyFill="1" applyBorder="1" applyAlignment="1">
      <alignment horizontal="center" vertical="top" wrapText="1"/>
      <protection/>
    </xf>
    <xf numFmtId="0" fontId="18" fillId="36" borderId="29" xfId="91" applyFont="1" applyFill="1" applyBorder="1" applyAlignment="1">
      <alignment horizontal="center" vertical="top" wrapText="1"/>
      <protection/>
    </xf>
    <xf numFmtId="0" fontId="18" fillId="36" borderId="18" xfId="91" applyFont="1" applyFill="1" applyBorder="1" applyAlignment="1">
      <alignment horizontal="center" vertical="top" wrapText="1"/>
      <protection/>
    </xf>
    <xf numFmtId="0" fontId="18" fillId="36" borderId="30" xfId="91" applyFont="1" applyFill="1" applyBorder="1" applyAlignment="1">
      <alignment horizontal="center" vertical="top" wrapText="1"/>
      <protection/>
    </xf>
    <xf numFmtId="0" fontId="18" fillId="4" borderId="87" xfId="91" applyFont="1" applyFill="1" applyBorder="1" applyAlignment="1">
      <alignment horizontal="center" vertical="top" wrapText="1"/>
      <protection/>
    </xf>
    <xf numFmtId="0" fontId="18" fillId="4" borderId="17" xfId="91" applyFont="1" applyFill="1" applyBorder="1" applyAlignment="1">
      <alignment horizontal="center" vertical="top" wrapText="1"/>
      <protection/>
    </xf>
    <xf numFmtId="0" fontId="18" fillId="22" borderId="112" xfId="91" applyFont="1" applyFill="1" applyBorder="1" applyAlignment="1">
      <alignment horizontal="center" vertical="top" wrapText="1"/>
      <protection/>
    </xf>
    <xf numFmtId="0" fontId="18" fillId="22" borderId="130" xfId="91" applyFont="1" applyFill="1" applyBorder="1" applyAlignment="1">
      <alignment horizontal="center" vertical="top" wrapText="1"/>
      <protection/>
    </xf>
    <xf numFmtId="0" fontId="131" fillId="0" borderId="13" xfId="91" applyFont="1" applyBorder="1" applyAlignment="1" applyProtection="1">
      <alignment horizontal="justify" vertical="top" wrapText="1"/>
      <protection locked="0"/>
    </xf>
    <xf numFmtId="0" fontId="8" fillId="0" borderId="0" xfId="91" applyFont="1" applyBorder="1" applyAlignment="1">
      <alignment horizontal="center"/>
      <protection/>
    </xf>
    <xf numFmtId="4" fontId="71" fillId="0" borderId="120" xfId="91" applyNumberFormat="1" applyFont="1" applyBorder="1" applyAlignment="1">
      <alignment horizontal="center" vertical="center"/>
      <protection/>
    </xf>
    <xf numFmtId="4" fontId="71" fillId="0" borderId="46" xfId="91" applyNumberFormat="1" applyFont="1" applyBorder="1" applyAlignment="1">
      <alignment horizontal="center" vertical="center"/>
      <protection/>
    </xf>
    <xf numFmtId="0" fontId="18" fillId="4" borderId="21" xfId="91" applyFont="1" applyFill="1" applyBorder="1" applyAlignment="1">
      <alignment horizontal="center" vertical="top" wrapText="1"/>
      <protection/>
    </xf>
    <xf numFmtId="0" fontId="18" fillId="4" borderId="75" xfId="91" applyFont="1" applyFill="1" applyBorder="1" applyAlignment="1">
      <alignment horizontal="center" vertical="top" wrapText="1"/>
      <protection/>
    </xf>
    <xf numFmtId="0" fontId="18" fillId="4" borderId="11" xfId="91" applyFont="1" applyFill="1" applyBorder="1" applyAlignment="1">
      <alignment horizontal="center" vertical="top" wrapText="1"/>
      <protection/>
    </xf>
    <xf numFmtId="0" fontId="18" fillId="22" borderId="57" xfId="91" applyFont="1" applyFill="1" applyBorder="1" applyAlignment="1">
      <alignment horizontal="center" vertical="top" wrapText="1"/>
      <protection/>
    </xf>
    <xf numFmtId="0" fontId="18" fillId="36" borderId="20" xfId="91" applyFont="1" applyFill="1" applyBorder="1" applyAlignment="1">
      <alignment horizontal="center" vertical="top" wrapText="1"/>
      <protection/>
    </xf>
    <xf numFmtId="0" fontId="18" fillId="36" borderId="57" xfId="91" applyFont="1" applyFill="1" applyBorder="1" applyAlignment="1">
      <alignment horizontal="center" vertical="top" wrapText="1"/>
      <protection/>
    </xf>
    <xf numFmtId="0" fontId="18" fillId="22" borderId="111" xfId="91" applyFont="1" applyFill="1" applyBorder="1" applyAlignment="1">
      <alignment horizontal="center" vertical="top" wrapText="1"/>
      <protection/>
    </xf>
    <xf numFmtId="0" fontId="18" fillId="22" borderId="95" xfId="91" applyFont="1" applyFill="1" applyBorder="1" applyAlignment="1">
      <alignment horizontal="center" vertical="top" wrapText="1"/>
      <protection/>
    </xf>
    <xf numFmtId="0" fontId="18" fillId="4" borderId="35" xfId="91" applyFont="1" applyFill="1" applyBorder="1" applyAlignment="1">
      <alignment horizontal="center" vertical="top" wrapText="1"/>
      <protection/>
    </xf>
    <xf numFmtId="0" fontId="18" fillId="4" borderId="47" xfId="91" applyFont="1" applyFill="1" applyBorder="1" applyAlignment="1">
      <alignment horizontal="center" vertical="top" wrapText="1"/>
      <protection/>
    </xf>
    <xf numFmtId="0" fontId="18" fillId="4" borderId="89" xfId="91" applyFont="1" applyFill="1" applyBorder="1" applyAlignment="1">
      <alignment horizontal="center" vertical="top" wrapText="1"/>
      <protection/>
    </xf>
    <xf numFmtId="0" fontId="18" fillId="0" borderId="0" xfId="91" applyFont="1" applyAlignment="1">
      <alignment horizontal="center"/>
      <protection/>
    </xf>
    <xf numFmtId="0" fontId="71" fillId="0" borderId="0" xfId="91" applyFont="1" applyBorder="1" applyAlignment="1">
      <alignment horizontal="center" wrapText="1"/>
      <protection/>
    </xf>
    <xf numFmtId="0" fontId="18" fillId="4" borderId="15" xfId="91" applyFont="1" applyFill="1" applyBorder="1" applyAlignment="1">
      <alignment horizontal="center" vertical="top" wrapText="1"/>
      <protection/>
    </xf>
    <xf numFmtId="0" fontId="18" fillId="4" borderId="108" xfId="91" applyFont="1" applyFill="1" applyBorder="1" applyAlignment="1">
      <alignment horizontal="center" vertical="top" wrapText="1"/>
      <protection/>
    </xf>
    <xf numFmtId="0" fontId="18" fillId="4" borderId="28" xfId="91" applyFont="1" applyFill="1" applyBorder="1" applyAlignment="1">
      <alignment horizontal="center" vertical="top" wrapText="1"/>
      <protection/>
    </xf>
    <xf numFmtId="0" fontId="18" fillId="4" borderId="58" xfId="91" applyFont="1" applyFill="1" applyBorder="1" applyAlignment="1">
      <alignment horizontal="center" vertical="top" wrapText="1"/>
      <protection/>
    </xf>
    <xf numFmtId="0" fontId="18" fillId="4" borderId="0" xfId="91" applyFont="1" applyFill="1" applyBorder="1" applyAlignment="1">
      <alignment horizontal="center" vertical="top" wrapText="1"/>
      <protection/>
    </xf>
    <xf numFmtId="0" fontId="18" fillId="36" borderId="35" xfId="91" applyFont="1" applyFill="1" applyBorder="1" applyAlignment="1">
      <alignment horizontal="center" vertical="top" wrapText="1"/>
      <protection/>
    </xf>
    <xf numFmtId="0" fontId="18" fillId="36" borderId="17" xfId="91" applyFont="1" applyFill="1" applyBorder="1" applyAlignment="1">
      <alignment horizontal="center" vertical="top" wrapText="1"/>
      <protection/>
    </xf>
    <xf numFmtId="0" fontId="18" fillId="36" borderId="14" xfId="91" applyFont="1" applyFill="1" applyBorder="1" applyAlignment="1">
      <alignment horizontal="center" vertical="top" wrapText="1"/>
      <protection/>
    </xf>
    <xf numFmtId="0" fontId="18" fillId="22" borderId="127" xfId="91" applyFont="1" applyFill="1" applyBorder="1" applyAlignment="1">
      <alignment horizontal="center" vertical="top" wrapText="1"/>
      <protection/>
    </xf>
    <xf numFmtId="0" fontId="18" fillId="22" borderId="123" xfId="91" applyFont="1" applyFill="1" applyBorder="1" applyAlignment="1">
      <alignment horizontal="center" vertical="top" wrapText="1"/>
      <protection/>
    </xf>
    <xf numFmtId="2" fontId="71" fillId="0" borderId="23" xfId="91" applyNumberFormat="1" applyFont="1" applyBorder="1" applyAlignment="1">
      <alignment horizontal="center" wrapText="1"/>
      <protection/>
    </xf>
    <xf numFmtId="2" fontId="71" fillId="0" borderId="52" xfId="91" applyNumberFormat="1" applyFont="1" applyBorder="1" applyAlignment="1">
      <alignment horizontal="center" wrapText="1"/>
      <protection/>
    </xf>
    <xf numFmtId="0" fontId="8" fillId="0" borderId="0" xfId="91" applyFont="1" applyAlignment="1" applyProtection="1">
      <alignment horizontal="left" wrapText="1"/>
      <protection locked="0"/>
    </xf>
    <xf numFmtId="0" fontId="18" fillId="22" borderId="110" xfId="91" applyFont="1" applyFill="1" applyBorder="1" applyAlignment="1">
      <alignment horizontal="center" vertical="top" wrapText="1"/>
      <protection/>
    </xf>
    <xf numFmtId="0" fontId="18" fillId="22" borderId="134" xfId="91" applyFont="1" applyFill="1" applyBorder="1" applyAlignment="1">
      <alignment horizontal="center" vertical="top" wrapText="1"/>
      <protection/>
    </xf>
    <xf numFmtId="0" fontId="18" fillId="22" borderId="121" xfId="91" applyFont="1" applyFill="1" applyBorder="1" applyAlignment="1">
      <alignment horizontal="center" vertical="top" wrapText="1"/>
      <protection/>
    </xf>
    <xf numFmtId="0" fontId="18" fillId="22" borderId="124" xfId="91" applyFont="1" applyFill="1" applyBorder="1" applyAlignment="1">
      <alignment horizontal="center" vertical="top" wrapText="1"/>
      <protection/>
    </xf>
    <xf numFmtId="0" fontId="18" fillId="4" borderId="15" xfId="91" applyFont="1" applyFill="1" applyBorder="1" applyAlignment="1">
      <alignment horizontal="center" vertical="center" wrapText="1"/>
      <protection/>
    </xf>
    <xf numFmtId="0" fontId="18" fillId="4" borderId="108" xfId="91" applyFont="1" applyFill="1" applyBorder="1" applyAlignment="1">
      <alignment horizontal="center" vertical="center" wrapText="1"/>
      <protection/>
    </xf>
    <xf numFmtId="0" fontId="18" fillId="4" borderId="28" xfId="91" applyFont="1" applyFill="1" applyBorder="1" applyAlignment="1">
      <alignment horizontal="center" vertical="center" wrapText="1"/>
      <protection/>
    </xf>
    <xf numFmtId="0" fontId="71" fillId="0" borderId="61" xfId="91" applyFont="1" applyBorder="1" applyAlignment="1">
      <alignment horizontal="left"/>
      <protection/>
    </xf>
    <xf numFmtId="0" fontId="8" fillId="0" borderId="0" xfId="91" applyFont="1" applyBorder="1" applyAlignment="1" applyProtection="1">
      <alignment horizontal="center"/>
      <protection locked="0"/>
    </xf>
    <xf numFmtId="0" fontId="8" fillId="4" borderId="22" xfId="91" applyFont="1" applyFill="1" applyBorder="1" applyAlignment="1">
      <alignment horizontal="center" vertical="center" wrapText="1"/>
      <protection/>
    </xf>
    <xf numFmtId="0" fontId="8" fillId="4" borderId="99" xfId="91" applyFont="1" applyFill="1" applyBorder="1" applyAlignment="1">
      <alignment horizontal="center" vertical="center" wrapText="1"/>
      <protection/>
    </xf>
    <xf numFmtId="0" fontId="8" fillId="4" borderId="27" xfId="91" applyFont="1" applyFill="1" applyBorder="1" applyAlignment="1">
      <alignment horizontal="center" vertical="center" wrapText="1"/>
      <protection/>
    </xf>
    <xf numFmtId="0" fontId="8" fillId="4" borderId="104" xfId="91" applyFont="1" applyFill="1" applyBorder="1" applyAlignment="1">
      <alignment horizontal="center" vertical="center" wrapText="1"/>
      <protection/>
    </xf>
    <xf numFmtId="0" fontId="8" fillId="4" borderId="31" xfId="91" applyFont="1" applyFill="1" applyBorder="1" applyAlignment="1">
      <alignment horizontal="center" vertical="center" wrapText="1"/>
      <protection/>
    </xf>
    <xf numFmtId="0" fontId="8" fillId="4" borderId="100" xfId="91" applyFont="1" applyFill="1" applyBorder="1" applyAlignment="1">
      <alignment horizontal="center" vertical="center" wrapText="1"/>
      <protection/>
    </xf>
    <xf numFmtId="0" fontId="18" fillId="4" borderId="104" xfId="91" applyFont="1" applyFill="1" applyBorder="1" applyAlignment="1">
      <alignment horizontal="center" vertical="top" wrapText="1"/>
      <protection/>
    </xf>
    <xf numFmtId="0" fontId="18" fillId="37" borderId="20" xfId="91" applyFont="1" applyFill="1" applyBorder="1" applyAlignment="1">
      <alignment horizontal="center" vertical="top" wrapText="1"/>
      <protection/>
    </xf>
    <xf numFmtId="0" fontId="18" fillId="37" borderId="57" xfId="91" applyFont="1" applyFill="1" applyBorder="1" applyAlignment="1">
      <alignment horizontal="center" vertical="top" wrapText="1"/>
      <protection/>
    </xf>
    <xf numFmtId="0" fontId="18" fillId="37" borderId="58" xfId="91" applyFont="1" applyFill="1" applyBorder="1" applyAlignment="1">
      <alignment horizontal="center" vertical="top" wrapText="1"/>
      <protection/>
    </xf>
    <xf numFmtId="0" fontId="71" fillId="0" borderId="61" xfId="91" applyFont="1" applyBorder="1" applyAlignment="1">
      <alignment horizontal="center" wrapText="1"/>
      <protection/>
    </xf>
    <xf numFmtId="0" fontId="158" fillId="0" borderId="122" xfId="91" applyFont="1" applyBorder="1" applyAlignment="1">
      <alignment horizontal="left" vertical="center" wrapText="1"/>
      <protection/>
    </xf>
    <xf numFmtId="0" fontId="158" fillId="0" borderId="100" xfId="91" applyFont="1" applyBorder="1" applyAlignment="1">
      <alignment horizontal="left" vertical="center" wrapText="1"/>
      <protection/>
    </xf>
    <xf numFmtId="0" fontId="158" fillId="0" borderId="128" xfId="91" applyFont="1" applyBorder="1" applyAlignment="1">
      <alignment horizontal="left" vertical="center" wrapText="1"/>
      <protection/>
    </xf>
    <xf numFmtId="0" fontId="158" fillId="0" borderId="109" xfId="91" applyFont="1" applyBorder="1" applyAlignment="1">
      <alignment horizontal="left" vertical="center" wrapText="1"/>
      <protection/>
    </xf>
    <xf numFmtId="0" fontId="158" fillId="0" borderId="0" xfId="91" applyFont="1" applyBorder="1" applyAlignment="1">
      <alignment horizontal="left" vertical="center" wrapText="1"/>
      <protection/>
    </xf>
    <xf numFmtId="0" fontId="158" fillId="0" borderId="118" xfId="91" applyFont="1" applyBorder="1" applyAlignment="1">
      <alignment horizontal="left" vertical="center" wrapText="1"/>
      <protection/>
    </xf>
    <xf numFmtId="0" fontId="158" fillId="0" borderId="129" xfId="91" applyFont="1" applyBorder="1" applyAlignment="1">
      <alignment horizontal="left" vertical="center" wrapText="1"/>
      <protection/>
    </xf>
    <xf numFmtId="0" fontId="158" fillId="0" borderId="88" xfId="91" applyFont="1" applyBorder="1" applyAlignment="1">
      <alignment horizontal="left" vertical="center" wrapText="1"/>
      <protection/>
    </xf>
    <xf numFmtId="0" fontId="158" fillId="0" borderId="62" xfId="91" applyFont="1" applyBorder="1" applyAlignment="1">
      <alignment horizontal="left" vertical="center" wrapText="1"/>
      <protection/>
    </xf>
    <xf numFmtId="0" fontId="5" fillId="36" borderId="31" xfId="0" applyFont="1" applyFill="1" applyBorder="1" applyAlignment="1">
      <alignment horizontal="center" vertical="center" wrapText="1"/>
    </xf>
    <xf numFmtId="0" fontId="5" fillId="36" borderId="7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5" fillId="4" borderId="127" xfId="0" applyFont="1" applyFill="1" applyBorder="1" applyAlignment="1">
      <alignment horizontal="center" vertical="center" wrapText="1"/>
    </xf>
    <xf numFmtId="0" fontId="5" fillId="4" borderId="123" xfId="0" applyFont="1" applyFill="1" applyBorder="1" applyAlignment="1">
      <alignment horizontal="center" vertical="center" wrapText="1"/>
    </xf>
    <xf numFmtId="0" fontId="5" fillId="4" borderId="112" xfId="0" applyFont="1" applyFill="1" applyBorder="1" applyAlignment="1">
      <alignment horizontal="center" vertical="center" wrapText="1"/>
    </xf>
    <xf numFmtId="0" fontId="5" fillId="4" borderId="130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77" xfId="0" applyFont="1" applyFill="1" applyBorder="1" applyAlignment="1">
      <alignment horizontal="center" vertical="center" wrapText="1"/>
    </xf>
    <xf numFmtId="0" fontId="5" fillId="37" borderId="31" xfId="0" applyFont="1" applyFill="1" applyBorder="1" applyAlignment="1">
      <alignment horizontal="center" vertical="center" wrapText="1"/>
    </xf>
    <xf numFmtId="0" fontId="5" fillId="37" borderId="77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wrapText="1"/>
    </xf>
    <xf numFmtId="0" fontId="30" fillId="0" borderId="88" xfId="0" applyFont="1" applyBorder="1" applyAlignment="1">
      <alignment horizontal="center" wrapText="1"/>
    </xf>
    <xf numFmtId="0" fontId="30" fillId="0" borderId="0" xfId="0" applyFont="1" applyAlignment="1">
      <alignment horizontal="right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29" fillId="0" borderId="0" xfId="0" applyFont="1" applyAlignment="1">
      <alignment horizontal="left" wrapText="1"/>
    </xf>
    <xf numFmtId="0" fontId="1" fillId="36" borderId="31" xfId="0" applyFont="1" applyFill="1" applyBorder="1" applyAlignment="1">
      <alignment horizontal="center" vertical="center" wrapText="1"/>
    </xf>
    <xf numFmtId="0" fontId="1" fillId="36" borderId="77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 wrapText="1"/>
    </xf>
    <xf numFmtId="0" fontId="32" fillId="0" borderId="57" xfId="0" applyFont="1" applyBorder="1" applyAlignment="1">
      <alignment horizontal="center" wrapText="1"/>
    </xf>
    <xf numFmtId="0" fontId="29" fillId="0" borderId="88" xfId="0" applyFont="1" applyBorder="1" applyAlignment="1">
      <alignment horizontal="center" wrapText="1"/>
    </xf>
    <xf numFmtId="0" fontId="162" fillId="0" borderId="13" xfId="91" applyFont="1" applyBorder="1" applyAlignment="1">
      <alignment horizontal="left" vertical="center" wrapText="1"/>
      <protection/>
    </xf>
    <xf numFmtId="0" fontId="162" fillId="0" borderId="13" xfId="91" applyFont="1" applyBorder="1" applyAlignment="1">
      <alignment horizontal="left" vertical="center"/>
      <protection/>
    </xf>
    <xf numFmtId="0" fontId="1" fillId="4" borderId="112" xfId="0" applyFont="1" applyFill="1" applyBorder="1" applyAlignment="1">
      <alignment horizontal="center" vertical="center" wrapText="1"/>
    </xf>
    <xf numFmtId="0" fontId="1" fillId="4" borderId="130" xfId="0" applyFont="1" applyFill="1" applyBorder="1" applyAlignment="1">
      <alignment horizontal="center" vertical="center" wrapText="1"/>
    </xf>
    <xf numFmtId="0" fontId="1" fillId="4" borderId="127" xfId="0" applyFont="1" applyFill="1" applyBorder="1" applyAlignment="1">
      <alignment horizontal="center" vertical="center" wrapText="1"/>
    </xf>
    <xf numFmtId="0" fontId="1" fillId="4" borderId="123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77" xfId="0" applyFont="1" applyFill="1" applyBorder="1" applyAlignment="1">
      <alignment horizontal="center" vertical="center" wrapText="1"/>
    </xf>
    <xf numFmtId="0" fontId="1" fillId="37" borderId="31" xfId="0" applyFont="1" applyFill="1" applyBorder="1" applyAlignment="1">
      <alignment horizontal="center" vertical="center" wrapText="1"/>
    </xf>
    <xf numFmtId="0" fontId="1" fillId="37" borderId="77" xfId="0" applyFont="1" applyFill="1" applyBorder="1" applyAlignment="1">
      <alignment horizontal="center" vertical="center" wrapText="1"/>
    </xf>
    <xf numFmtId="0" fontId="5" fillId="4" borderId="55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91" xfId="0" applyFont="1" applyFill="1" applyBorder="1" applyAlignment="1">
      <alignment horizontal="center" vertical="center" wrapText="1"/>
    </xf>
    <xf numFmtId="2" fontId="5" fillId="4" borderId="21" xfId="0" applyNumberFormat="1" applyFont="1" applyFill="1" applyBorder="1" applyAlignment="1">
      <alignment horizontal="center" vertical="center" wrapText="1"/>
    </xf>
    <xf numFmtId="2" fontId="5" fillId="4" borderId="75" xfId="0" applyNumberFormat="1" applyFont="1" applyFill="1" applyBorder="1" applyAlignment="1">
      <alignment horizontal="center" vertical="center" wrapText="1"/>
    </xf>
    <xf numFmtId="0" fontId="163" fillId="0" borderId="13" xfId="91" applyFont="1" applyBorder="1" applyAlignment="1">
      <alignment horizontal="left" vertical="center" wrapText="1"/>
      <protection/>
    </xf>
    <xf numFmtId="0" fontId="163" fillId="0" borderId="13" xfId="91" applyFont="1" applyBorder="1" applyAlignment="1">
      <alignment horizontal="left" vertical="center"/>
      <protection/>
    </xf>
    <xf numFmtId="0" fontId="5" fillId="4" borderId="111" xfId="0" applyFont="1" applyFill="1" applyBorder="1" applyAlignment="1">
      <alignment horizontal="center" vertical="center" wrapText="1"/>
    </xf>
    <xf numFmtId="0" fontId="5" fillId="4" borderId="95" xfId="0" applyFont="1" applyFill="1" applyBorder="1" applyAlignment="1">
      <alignment horizontal="center" vertical="center" wrapText="1"/>
    </xf>
    <xf numFmtId="0" fontId="71" fillId="0" borderId="61" xfId="91" applyFont="1" applyBorder="1" applyAlignment="1">
      <alignment horizontal="center" vertical="center"/>
      <protection/>
    </xf>
    <xf numFmtId="0" fontId="18" fillId="4" borderId="10" xfId="91" applyFont="1" applyFill="1" applyBorder="1" applyAlignment="1">
      <alignment horizontal="center" vertical="top" wrapText="1"/>
      <protection/>
    </xf>
    <xf numFmtId="0" fontId="18" fillId="4" borderId="26" xfId="91" applyFont="1" applyFill="1" applyBorder="1" applyAlignment="1">
      <alignment horizontal="center" vertical="center" wrapText="1"/>
      <protection/>
    </xf>
    <xf numFmtId="0" fontId="18" fillId="4" borderId="25" xfId="91" applyFont="1" applyFill="1" applyBorder="1" applyAlignment="1">
      <alignment horizontal="center" vertical="center" wrapText="1"/>
      <protection/>
    </xf>
    <xf numFmtId="0" fontId="158" fillId="0" borderId="13" xfId="91" applyFont="1" applyBorder="1" applyAlignment="1">
      <alignment horizontal="left" vertical="center" wrapText="1"/>
      <protection/>
    </xf>
    <xf numFmtId="0" fontId="158" fillId="0" borderId="13" xfId="91" applyFont="1" applyBorder="1" applyAlignment="1">
      <alignment horizontal="left" vertical="center"/>
      <protection/>
    </xf>
    <xf numFmtId="0" fontId="23" fillId="0" borderId="20" xfId="0" applyFont="1" applyBorder="1" applyAlignment="1" applyProtection="1">
      <alignment horizontal="center" wrapText="1"/>
      <protection locked="0"/>
    </xf>
    <xf numFmtId="0" fontId="23" fillId="0" borderId="57" xfId="0" applyFont="1" applyBorder="1" applyAlignment="1" applyProtection="1">
      <alignment horizontal="center" wrapText="1"/>
      <protection locked="0"/>
    </xf>
    <xf numFmtId="3" fontId="21" fillId="0" borderId="0" xfId="0" applyNumberFormat="1" applyFont="1" applyAlignment="1" applyProtection="1">
      <alignment horizontal="right"/>
      <protection locked="0"/>
    </xf>
    <xf numFmtId="0" fontId="11" fillId="0" borderId="6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0" fillId="0" borderId="21" xfId="0" applyBorder="1" applyAlignment="1" applyProtection="1">
      <alignment horizontal="center" wrapText="1"/>
      <protection locked="0"/>
    </xf>
    <xf numFmtId="0" fontId="0" fillId="0" borderId="75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174" fontId="21" fillId="0" borderId="0" xfId="0" applyNumberFormat="1" applyFont="1" applyAlignment="1" applyProtection="1">
      <alignment horizontal="right"/>
      <protection locked="0"/>
    </xf>
    <xf numFmtId="0" fontId="23" fillId="0" borderId="60" xfId="0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0" fillId="4" borderId="127" xfId="0" applyFill="1" applyBorder="1" applyAlignment="1">
      <alignment horizontal="right" wrapText="1"/>
    </xf>
    <xf numFmtId="0" fontId="0" fillId="4" borderId="111" xfId="0" applyFill="1" applyBorder="1" applyAlignment="1">
      <alignment horizontal="right" wrapText="1"/>
    </xf>
    <xf numFmtId="0" fontId="0" fillId="4" borderId="29" xfId="0" applyFill="1" applyBorder="1" applyAlignment="1">
      <alignment horizontal="right" wrapText="1"/>
    </xf>
    <xf numFmtId="0" fontId="0" fillId="4" borderId="18" xfId="0" applyFill="1" applyBorder="1" applyAlignment="1">
      <alignment horizontal="right" wrapText="1"/>
    </xf>
    <xf numFmtId="0" fontId="0" fillId="4" borderId="16" xfId="0" applyFill="1" applyBorder="1" applyAlignment="1">
      <alignment horizontal="right" wrapText="1"/>
    </xf>
    <xf numFmtId="0" fontId="0" fillId="4" borderId="13" xfId="0" applyFill="1" applyBorder="1" applyAlignment="1">
      <alignment horizontal="right" wrapText="1"/>
    </xf>
    <xf numFmtId="0" fontId="0" fillId="4" borderId="17" xfId="0" applyFill="1" applyBorder="1" applyAlignment="1">
      <alignment horizontal="right" wrapText="1"/>
    </xf>
    <xf numFmtId="0" fontId="0" fillId="4" borderId="14" xfId="0" applyFill="1" applyBorder="1" applyAlignment="1">
      <alignment horizontal="right" wrapText="1"/>
    </xf>
    <xf numFmtId="0" fontId="158" fillId="0" borderId="13" xfId="91" applyFont="1" applyBorder="1" applyAlignment="1">
      <alignment horizontal="left" vertical="top" wrapText="1"/>
      <protection/>
    </xf>
    <xf numFmtId="0" fontId="158" fillId="0" borderId="13" xfId="91" applyFont="1" applyBorder="1" applyAlignment="1">
      <alignment horizontal="left" vertical="top"/>
      <protection/>
    </xf>
    <xf numFmtId="0" fontId="18" fillId="4" borderId="99" xfId="91" applyFont="1" applyFill="1" applyBorder="1" applyAlignment="1">
      <alignment horizontal="center" vertical="top" wrapText="1"/>
      <protection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163" fillId="0" borderId="13" xfId="104" applyFont="1" applyBorder="1" applyAlignment="1">
      <alignment horizontal="center" vertical="top" wrapText="1"/>
      <protection/>
    </xf>
    <xf numFmtId="0" fontId="117" fillId="0" borderId="0" xfId="104" applyFont="1" applyBorder="1" applyAlignment="1">
      <alignment horizontal="center"/>
      <protection/>
    </xf>
    <xf numFmtId="0" fontId="71" fillId="0" borderId="20" xfId="104" applyFont="1" applyFill="1" applyBorder="1" applyAlignment="1">
      <alignment horizontal="center" vertical="center" wrapText="1"/>
      <protection/>
    </xf>
    <xf numFmtId="0" fontId="71" fillId="0" borderId="57" xfId="104" applyFont="1" applyFill="1" applyBorder="1" applyAlignment="1">
      <alignment horizontal="center" vertical="center" wrapText="1"/>
      <protection/>
    </xf>
    <xf numFmtId="0" fontId="71" fillId="0" borderId="58" xfId="104" applyFont="1" applyFill="1" applyBorder="1" applyAlignment="1">
      <alignment horizontal="center" vertical="center" wrapText="1"/>
      <protection/>
    </xf>
    <xf numFmtId="0" fontId="8" fillId="0" borderId="127" xfId="104" applyFont="1" applyBorder="1" applyAlignment="1">
      <alignment horizontal="center" vertical="center" wrapText="1"/>
      <protection/>
    </xf>
    <xf numFmtId="0" fontId="8" fillId="0" borderId="123" xfId="104" applyFont="1" applyBorder="1" applyAlignment="1">
      <alignment horizontal="center" vertical="center" wrapText="1"/>
      <protection/>
    </xf>
    <xf numFmtId="0" fontId="8" fillId="0" borderId="18" xfId="104" applyFont="1" applyBorder="1" applyAlignment="1">
      <alignment horizontal="center" vertical="center" wrapText="1"/>
      <protection/>
    </xf>
    <xf numFmtId="0" fontId="8" fillId="0" borderId="14" xfId="104" applyFont="1" applyBorder="1" applyAlignment="1">
      <alignment horizontal="center" vertical="center" wrapText="1"/>
      <protection/>
    </xf>
    <xf numFmtId="0" fontId="8" fillId="0" borderId="88" xfId="104" applyFont="1" applyBorder="1" applyAlignment="1">
      <alignment horizontal="center"/>
      <protection/>
    </xf>
    <xf numFmtId="0" fontId="71" fillId="0" borderId="0" xfId="91" applyFont="1" applyFill="1" applyBorder="1" applyAlignment="1">
      <alignment horizontal="center" vertical="center" wrapText="1"/>
      <protection/>
    </xf>
    <xf numFmtId="0" fontId="71" fillId="0" borderId="59" xfId="91" applyFont="1" applyFill="1" applyBorder="1" applyAlignment="1">
      <alignment horizontal="center" vertical="center" wrapText="1"/>
      <protection/>
    </xf>
    <xf numFmtId="0" fontId="8" fillId="0" borderId="17" xfId="91" applyFont="1" applyBorder="1" applyAlignment="1">
      <alignment horizontal="center" vertical="center" wrapText="1"/>
      <protection/>
    </xf>
    <xf numFmtId="0" fontId="8" fillId="0" borderId="14" xfId="91" applyFont="1" applyBorder="1" applyAlignment="1">
      <alignment horizontal="center" vertical="center" wrapText="1"/>
      <protection/>
    </xf>
    <xf numFmtId="0" fontId="8" fillId="0" borderId="111" xfId="91" applyFont="1" applyBorder="1" applyAlignment="1">
      <alignment horizontal="center" vertical="center" wrapText="1"/>
      <protection/>
    </xf>
    <xf numFmtId="0" fontId="8" fillId="0" borderId="95" xfId="91" applyFont="1" applyBorder="1" applyAlignment="1">
      <alignment horizontal="center" vertical="center" wrapText="1"/>
      <protection/>
    </xf>
    <xf numFmtId="0" fontId="36" fillId="0" borderId="0" xfId="104" applyFont="1" applyAlignment="1">
      <alignment horizontal="center"/>
      <protection/>
    </xf>
    <xf numFmtId="0" fontId="36" fillId="0" borderId="88" xfId="104" applyFont="1" applyBorder="1" applyAlignment="1">
      <alignment horizontal="center"/>
      <protection/>
    </xf>
    <xf numFmtId="0" fontId="37" fillId="0" borderId="0" xfId="104" applyFont="1" applyAlignment="1">
      <alignment horizontal="left"/>
      <protection/>
    </xf>
    <xf numFmtId="0" fontId="163" fillId="0" borderId="122" xfId="104" applyFont="1" applyBorder="1" applyAlignment="1">
      <alignment horizontal="center" vertical="center" wrapText="1"/>
      <protection/>
    </xf>
    <xf numFmtId="0" fontId="163" fillId="0" borderId="100" xfId="104" applyFont="1" applyBorder="1" applyAlignment="1">
      <alignment horizontal="center" vertical="center"/>
      <protection/>
    </xf>
    <xf numFmtId="0" fontId="163" fillId="0" borderId="128" xfId="104" applyFont="1" applyBorder="1" applyAlignment="1">
      <alignment horizontal="center" vertical="center"/>
      <protection/>
    </xf>
    <xf numFmtId="0" fontId="163" fillId="0" borderId="109" xfId="104" applyFont="1" applyBorder="1" applyAlignment="1">
      <alignment horizontal="center" vertical="center"/>
      <protection/>
    </xf>
    <xf numFmtId="0" fontId="163" fillId="0" borderId="0" xfId="104" applyFont="1" applyBorder="1" applyAlignment="1">
      <alignment horizontal="center" vertical="center"/>
      <protection/>
    </xf>
    <xf numFmtId="0" fontId="163" fillId="0" borderId="118" xfId="104" applyFont="1" applyBorder="1" applyAlignment="1">
      <alignment horizontal="center" vertical="center"/>
      <protection/>
    </xf>
    <xf numFmtId="0" fontId="163" fillId="0" borderId="129" xfId="104" applyFont="1" applyBorder="1" applyAlignment="1">
      <alignment horizontal="center" vertical="center"/>
      <protection/>
    </xf>
    <xf numFmtId="0" fontId="163" fillId="0" borderId="88" xfId="104" applyFont="1" applyBorder="1" applyAlignment="1">
      <alignment horizontal="center" vertical="center"/>
      <protection/>
    </xf>
    <xf numFmtId="0" fontId="163" fillId="0" borderId="62" xfId="104" applyFont="1" applyBorder="1" applyAlignment="1">
      <alignment horizontal="center" vertical="center"/>
      <protection/>
    </xf>
    <xf numFmtId="0" fontId="33" fillId="0" borderId="0" xfId="91" applyFont="1" applyAlignment="1">
      <alignment horizontal="center"/>
      <protection/>
    </xf>
    <xf numFmtId="0" fontId="33" fillId="0" borderId="23" xfId="91" applyFont="1" applyBorder="1" applyAlignment="1">
      <alignment horizontal="left"/>
      <protection/>
    </xf>
    <xf numFmtId="0" fontId="33" fillId="0" borderId="74" xfId="91" applyFont="1" applyBorder="1" applyAlignment="1">
      <alignment horizontal="left"/>
      <protection/>
    </xf>
    <xf numFmtId="0" fontId="33" fillId="0" borderId="52" xfId="91" applyFont="1" applyBorder="1" applyAlignment="1">
      <alignment horizontal="left"/>
      <protection/>
    </xf>
    <xf numFmtId="0" fontId="33" fillId="0" borderId="25" xfId="91" applyFont="1" applyBorder="1" applyAlignment="1">
      <alignment horizontal="left"/>
      <protection/>
    </xf>
    <xf numFmtId="0" fontId="33" fillId="0" borderId="92" xfId="91" applyFont="1" applyBorder="1" applyAlignment="1">
      <alignment horizontal="left"/>
      <protection/>
    </xf>
    <xf numFmtId="0" fontId="33" fillId="0" borderId="56" xfId="91" applyFont="1" applyBorder="1" applyAlignment="1">
      <alignment horizontal="left"/>
      <protection/>
    </xf>
    <xf numFmtId="0" fontId="33" fillId="0" borderId="57" xfId="91" applyFont="1" applyBorder="1" applyAlignment="1">
      <alignment horizontal="center"/>
      <protection/>
    </xf>
    <xf numFmtId="0" fontId="33" fillId="0" borderId="29" xfId="91" applyFont="1" applyBorder="1" applyAlignment="1">
      <alignment horizontal="center"/>
      <protection/>
    </xf>
    <xf numFmtId="0" fontId="33" fillId="0" borderId="30" xfId="91" applyFont="1" applyBorder="1" applyAlignment="1">
      <alignment horizontal="center"/>
      <protection/>
    </xf>
    <xf numFmtId="0" fontId="35" fillId="0" borderId="22" xfId="91" applyFont="1" applyBorder="1" applyAlignment="1">
      <alignment horizontal="center"/>
      <protection/>
    </xf>
    <xf numFmtId="0" fontId="35" fillId="0" borderId="31" xfId="91" applyFont="1" applyBorder="1" applyAlignment="1">
      <alignment horizontal="center"/>
      <protection/>
    </xf>
    <xf numFmtId="0" fontId="35" fillId="0" borderId="77" xfId="91" applyFont="1" applyBorder="1" applyAlignment="1">
      <alignment horizontal="center"/>
      <protection/>
    </xf>
    <xf numFmtId="0" fontId="8" fillId="0" borderId="0" xfId="91" applyFont="1" applyAlignment="1" applyProtection="1">
      <alignment horizontal="center" wrapText="1"/>
      <protection locked="0"/>
    </xf>
    <xf numFmtId="0" fontId="8" fillId="0" borderId="0" xfId="91" applyFont="1" applyBorder="1" applyAlignment="1" applyProtection="1">
      <alignment horizontal="center" wrapText="1"/>
      <protection locked="0"/>
    </xf>
    <xf numFmtId="0" fontId="36" fillId="4" borderId="15" xfId="91" applyFont="1" applyFill="1" applyBorder="1" applyAlignment="1">
      <alignment horizontal="center" vertical="center" wrapText="1"/>
      <protection/>
    </xf>
    <xf numFmtId="0" fontId="36" fillId="4" borderId="28" xfId="91" applyFont="1" applyFill="1" applyBorder="1" applyAlignment="1">
      <alignment horizontal="center" vertical="center" wrapText="1"/>
      <protection/>
    </xf>
    <xf numFmtId="0" fontId="36" fillId="6" borderId="21" xfId="91" applyFont="1" applyFill="1" applyBorder="1" applyAlignment="1">
      <alignment horizontal="center" vertical="center" wrapText="1"/>
      <protection/>
    </xf>
    <xf numFmtId="0" fontId="36" fillId="6" borderId="75" xfId="91" applyFont="1" applyFill="1" applyBorder="1" applyAlignment="1">
      <alignment horizontal="center" vertical="center" wrapText="1"/>
      <protection/>
    </xf>
    <xf numFmtId="0" fontId="36" fillId="6" borderId="11" xfId="91" applyFont="1" applyFill="1" applyBorder="1" applyAlignment="1">
      <alignment horizontal="center" vertical="center" wrapText="1"/>
      <protection/>
    </xf>
    <xf numFmtId="0" fontId="36" fillId="6" borderId="20" xfId="91" applyFont="1" applyFill="1" applyBorder="1" applyAlignment="1">
      <alignment horizontal="center" vertical="center" wrapText="1"/>
      <protection/>
    </xf>
    <xf numFmtId="0" fontId="36" fillId="6" borderId="57" xfId="91" applyFont="1" applyFill="1" applyBorder="1" applyAlignment="1">
      <alignment horizontal="center" vertical="center" wrapText="1"/>
      <protection/>
    </xf>
    <xf numFmtId="0" fontId="36" fillId="6" borderId="58" xfId="91" applyFont="1" applyFill="1" applyBorder="1" applyAlignment="1">
      <alignment horizontal="center" vertical="center" wrapText="1"/>
      <protection/>
    </xf>
    <xf numFmtId="0" fontId="36" fillId="6" borderId="60" xfId="91" applyFont="1" applyFill="1" applyBorder="1" applyAlignment="1">
      <alignment horizontal="center" vertical="center" wrapText="1"/>
      <protection/>
    </xf>
    <xf numFmtId="0" fontId="36" fillId="6" borderId="0" xfId="91" applyFont="1" applyFill="1" applyBorder="1" applyAlignment="1">
      <alignment horizontal="center" vertical="center" wrapText="1"/>
      <protection/>
    </xf>
    <xf numFmtId="0" fontId="36" fillId="6" borderId="59" xfId="91" applyFont="1" applyFill="1" applyBorder="1" applyAlignment="1">
      <alignment horizontal="center" vertical="center" wrapText="1"/>
      <protection/>
    </xf>
    <xf numFmtId="0" fontId="36" fillId="6" borderId="94" xfId="91" applyFont="1" applyFill="1" applyBorder="1" applyAlignment="1">
      <alignment horizontal="center" vertical="center" wrapText="1"/>
      <protection/>
    </xf>
    <xf numFmtId="0" fontId="36" fillId="6" borderId="61" xfId="91" applyFont="1" applyFill="1" applyBorder="1" applyAlignment="1">
      <alignment horizontal="center" vertical="center" wrapText="1"/>
      <protection/>
    </xf>
    <xf numFmtId="0" fontId="36" fillId="6" borderId="10" xfId="91" applyFont="1" applyFill="1" applyBorder="1" applyAlignment="1">
      <alignment horizontal="center" vertical="center" wrapText="1"/>
      <protection/>
    </xf>
    <xf numFmtId="0" fontId="71" fillId="0" borderId="61" xfId="91" applyFont="1" applyBorder="1" applyAlignment="1">
      <alignment horizontal="center" vertical="center" wrapText="1"/>
      <protection/>
    </xf>
    <xf numFmtId="0" fontId="18" fillId="4" borderId="77" xfId="91" applyFont="1" applyFill="1" applyBorder="1" applyAlignment="1">
      <alignment horizontal="center" vertical="center" wrapText="1"/>
      <protection/>
    </xf>
    <xf numFmtId="0" fontId="18" fillId="4" borderId="93" xfId="91" applyFont="1" applyFill="1" applyBorder="1" applyAlignment="1">
      <alignment horizontal="center" vertical="center" wrapText="1"/>
      <protection/>
    </xf>
    <xf numFmtId="0" fontId="18" fillId="37" borderId="29" xfId="91" applyFont="1" applyFill="1" applyBorder="1" applyAlignment="1">
      <alignment horizontal="center" vertical="center" wrapText="1"/>
      <protection/>
    </xf>
    <xf numFmtId="0" fontId="18" fillId="37" borderId="18" xfId="91" applyFont="1" applyFill="1" applyBorder="1" applyAlignment="1">
      <alignment horizontal="center" vertical="center" wrapText="1"/>
      <protection/>
    </xf>
    <xf numFmtId="0" fontId="18" fillId="37" borderId="30" xfId="91" applyFont="1" applyFill="1" applyBorder="1" applyAlignment="1">
      <alignment horizontal="center" vertical="center" wrapText="1"/>
      <protection/>
    </xf>
    <xf numFmtId="0" fontId="18" fillId="36" borderId="29" xfId="91" applyFont="1" applyFill="1" applyBorder="1" applyAlignment="1">
      <alignment horizontal="center" vertical="center" wrapText="1"/>
      <protection/>
    </xf>
    <xf numFmtId="0" fontId="18" fillId="36" borderId="18" xfId="91" applyFont="1" applyFill="1" applyBorder="1" applyAlignment="1">
      <alignment horizontal="center" vertical="center" wrapText="1"/>
      <protection/>
    </xf>
    <xf numFmtId="0" fontId="18" fillId="36" borderId="30" xfId="91" applyFont="1" applyFill="1" applyBorder="1" applyAlignment="1">
      <alignment horizontal="center" vertical="center" wrapText="1"/>
      <protection/>
    </xf>
    <xf numFmtId="0" fontId="18" fillId="4" borderId="29" xfId="91" applyFont="1" applyFill="1" applyBorder="1" applyAlignment="1">
      <alignment horizontal="center" vertical="center" wrapText="1"/>
      <protection/>
    </xf>
    <xf numFmtId="0" fontId="18" fillId="4" borderId="18" xfId="91" applyFont="1" applyFill="1" applyBorder="1" applyAlignment="1">
      <alignment horizontal="center" vertical="center" wrapText="1"/>
      <protection/>
    </xf>
    <xf numFmtId="0" fontId="18" fillId="4" borderId="30" xfId="91" applyFont="1" applyFill="1" applyBorder="1" applyAlignment="1">
      <alignment horizontal="center" vertical="center" wrapText="1"/>
      <protection/>
    </xf>
    <xf numFmtId="4" fontId="18" fillId="4" borderId="22" xfId="91" applyNumberFormat="1" applyFont="1" applyFill="1" applyBorder="1" applyAlignment="1" applyProtection="1">
      <alignment horizontal="center"/>
      <protection locked="0"/>
    </xf>
    <xf numFmtId="4" fontId="18" fillId="4" borderId="31" xfId="91" applyNumberFormat="1" applyFont="1" applyFill="1" applyBorder="1" applyAlignment="1" applyProtection="1">
      <alignment horizontal="center"/>
      <protection locked="0"/>
    </xf>
    <xf numFmtId="4" fontId="18" fillId="4" borderId="77" xfId="91" applyNumberFormat="1" applyFont="1" applyFill="1" applyBorder="1" applyAlignment="1" applyProtection="1">
      <alignment horizontal="center"/>
      <protection locked="0"/>
    </xf>
    <xf numFmtId="0" fontId="18" fillId="4" borderId="58" xfId="91" applyFont="1" applyFill="1" applyBorder="1" applyAlignment="1">
      <alignment horizontal="center" vertical="center" wrapText="1"/>
      <protection/>
    </xf>
    <xf numFmtId="0" fontId="18" fillId="4" borderId="59" xfId="91" applyFont="1" applyFill="1" applyBorder="1" applyAlignment="1">
      <alignment horizontal="center" vertical="center" wrapText="1"/>
      <protection/>
    </xf>
    <xf numFmtId="0" fontId="18" fillId="22" borderId="20" xfId="91" applyFont="1" applyFill="1" applyBorder="1" applyAlignment="1">
      <alignment horizontal="center" vertical="center" wrapText="1"/>
      <protection/>
    </xf>
    <xf numFmtId="0" fontId="18" fillId="22" borderId="57" xfId="91" applyFont="1" applyFill="1" applyBorder="1" applyAlignment="1">
      <alignment horizontal="center" vertical="center" wrapText="1"/>
      <protection/>
    </xf>
    <xf numFmtId="0" fontId="18" fillId="22" borderId="58" xfId="91" applyFont="1" applyFill="1" applyBorder="1" applyAlignment="1">
      <alignment horizontal="center" vertical="center" wrapText="1"/>
      <protection/>
    </xf>
    <xf numFmtId="0" fontId="18" fillId="6" borderId="20" xfId="91" applyFont="1" applyFill="1" applyBorder="1" applyAlignment="1" applyProtection="1">
      <alignment horizontal="center" vertical="center" wrapText="1"/>
      <protection/>
    </xf>
    <xf numFmtId="0" fontId="18" fillId="6" borderId="57" xfId="91" applyFont="1" applyFill="1" applyBorder="1" applyAlignment="1" applyProtection="1">
      <alignment horizontal="center" vertical="center" wrapText="1"/>
      <protection/>
    </xf>
    <xf numFmtId="0" fontId="18" fillId="6" borderId="58" xfId="91" applyFont="1" applyFill="1" applyBorder="1" applyAlignment="1" applyProtection="1">
      <alignment horizontal="center" vertical="center" wrapText="1"/>
      <protection/>
    </xf>
    <xf numFmtId="0" fontId="71" fillId="0" borderId="0" xfId="91" applyFont="1" applyAlignment="1">
      <alignment horizontal="center"/>
      <protection/>
    </xf>
    <xf numFmtId="0" fontId="158" fillId="0" borderId="51" xfId="91" applyFont="1" applyBorder="1" applyAlignment="1">
      <alignment horizontal="justify" wrapText="1"/>
      <protection/>
    </xf>
    <xf numFmtId="0" fontId="158" fillId="0" borderId="52" xfId="91" applyFont="1" applyBorder="1" applyAlignment="1">
      <alignment horizontal="justify" wrapText="1"/>
      <protection/>
    </xf>
    <xf numFmtId="0" fontId="18" fillId="4" borderId="21" xfId="91" applyFont="1" applyFill="1" applyBorder="1" applyAlignment="1">
      <alignment horizontal="center" wrapText="1"/>
      <protection/>
    </xf>
    <xf numFmtId="0" fontId="18" fillId="4" borderId="117" xfId="91" applyFont="1" applyFill="1" applyBorder="1" applyAlignment="1">
      <alignment horizontal="center" wrapText="1"/>
      <protection/>
    </xf>
    <xf numFmtId="4" fontId="132" fillId="36" borderId="16" xfId="0" applyNumberFormat="1" applyFont="1" applyFill="1" applyBorder="1" applyAlignment="1">
      <alignment horizontal="center"/>
    </xf>
    <xf numFmtId="4" fontId="132" fillId="36" borderId="13" xfId="0" applyNumberFormat="1" applyFont="1" applyFill="1" applyBorder="1" applyAlignment="1">
      <alignment horizontal="center"/>
    </xf>
    <xf numFmtId="4" fontId="132" fillId="36" borderId="19" xfId="0" applyNumberFormat="1" applyFont="1" applyFill="1" applyBorder="1" applyAlignment="1">
      <alignment horizontal="center"/>
    </xf>
    <xf numFmtId="4" fontId="37" fillId="36" borderId="120" xfId="0" applyNumberFormat="1" applyFont="1" applyFill="1" applyBorder="1" applyAlignment="1">
      <alignment horizontal="center"/>
    </xf>
    <xf numFmtId="4" fontId="37" fillId="36" borderId="46" xfId="0" applyNumberFormat="1" applyFont="1" applyFill="1" applyBorder="1" applyAlignment="1">
      <alignment horizontal="center"/>
    </xf>
    <xf numFmtId="4" fontId="37" fillId="36" borderId="105" xfId="0" applyNumberFormat="1" applyFont="1" applyFill="1" applyBorder="1" applyAlignment="1">
      <alignment horizontal="center"/>
    </xf>
    <xf numFmtId="4" fontId="37" fillId="4" borderId="16" xfId="0" applyNumberFormat="1" applyFont="1" applyFill="1" applyBorder="1" applyAlignment="1">
      <alignment horizontal="center"/>
    </xf>
    <xf numFmtId="0" fontId="37" fillId="4" borderId="13" xfId="0" applyFont="1" applyFill="1" applyBorder="1" applyAlignment="1">
      <alignment horizontal="center"/>
    </xf>
    <xf numFmtId="0" fontId="37" fillId="4" borderId="51" xfId="0" applyFont="1" applyFill="1" applyBorder="1" applyAlignment="1">
      <alignment horizontal="center"/>
    </xf>
    <xf numFmtId="4" fontId="37" fillId="4" borderId="120" xfId="0" applyNumberFormat="1" applyFont="1" applyFill="1" applyBorder="1" applyAlignment="1">
      <alignment horizontal="center"/>
    </xf>
    <xf numFmtId="0" fontId="37" fillId="4" borderId="46" xfId="0" applyFont="1" applyFill="1" applyBorder="1" applyAlignment="1">
      <alignment horizontal="center"/>
    </xf>
    <xf numFmtId="0" fontId="37" fillId="4" borderId="122" xfId="0" applyFont="1" applyFill="1" applyBorder="1" applyAlignment="1">
      <alignment horizontal="center"/>
    </xf>
    <xf numFmtId="4" fontId="116" fillId="4" borderId="29" xfId="0" applyNumberFormat="1" applyFont="1" applyFill="1" applyBorder="1" applyAlignment="1">
      <alignment horizontal="center"/>
    </xf>
    <xf numFmtId="4" fontId="116" fillId="4" borderId="18" xfId="0" applyNumberFormat="1" applyFont="1" applyFill="1" applyBorder="1" applyAlignment="1">
      <alignment horizontal="center"/>
    </xf>
    <xf numFmtId="4" fontId="116" fillId="4" borderId="30" xfId="0" applyNumberFormat="1" applyFont="1" applyFill="1" applyBorder="1" applyAlignment="1">
      <alignment horizontal="center"/>
    </xf>
    <xf numFmtId="4" fontId="37" fillId="4" borderId="13" xfId="0" applyNumberFormat="1" applyFont="1" applyFill="1" applyBorder="1" applyAlignment="1">
      <alignment horizontal="center"/>
    </xf>
    <xf numFmtId="4" fontId="37" fillId="4" borderId="19" xfId="0" applyNumberFormat="1" applyFont="1" applyFill="1" applyBorder="1" applyAlignment="1">
      <alignment horizontal="center"/>
    </xf>
    <xf numFmtId="4" fontId="132" fillId="36" borderId="120" xfId="0" applyNumberFormat="1" applyFont="1" applyFill="1" applyBorder="1" applyAlignment="1">
      <alignment horizontal="center"/>
    </xf>
    <xf numFmtId="4" fontId="132" fillId="36" borderId="46" xfId="0" applyNumberFormat="1" applyFont="1" applyFill="1" applyBorder="1" applyAlignment="1">
      <alignment horizontal="center"/>
    </xf>
    <xf numFmtId="4" fontId="132" fillId="36" borderId="105" xfId="0" applyNumberFormat="1" applyFont="1" applyFill="1" applyBorder="1" applyAlignment="1">
      <alignment horizontal="center"/>
    </xf>
    <xf numFmtId="4" fontId="35" fillId="36" borderId="20" xfId="0" applyNumberFormat="1" applyFont="1" applyFill="1" applyBorder="1" applyAlignment="1">
      <alignment horizontal="center"/>
    </xf>
    <xf numFmtId="4" fontId="35" fillId="36" borderId="57" xfId="0" applyNumberFormat="1" applyFont="1" applyFill="1" applyBorder="1" applyAlignment="1">
      <alignment horizontal="center"/>
    </xf>
    <xf numFmtId="4" fontId="35" fillId="36" borderId="58" xfId="0" applyNumberFormat="1" applyFont="1" applyFill="1" applyBorder="1" applyAlignment="1">
      <alignment horizontal="center"/>
    </xf>
    <xf numFmtId="4" fontId="35" fillId="36" borderId="29" xfId="0" applyNumberFormat="1" applyFont="1" applyFill="1" applyBorder="1" applyAlignment="1">
      <alignment horizontal="center"/>
    </xf>
    <xf numFmtId="4" fontId="35" fillId="36" borderId="18" xfId="0" applyNumberFormat="1" applyFont="1" applyFill="1" applyBorder="1" applyAlignment="1">
      <alignment horizontal="center"/>
    </xf>
    <xf numFmtId="4" fontId="35" fillId="36" borderId="30" xfId="0" applyNumberFormat="1" applyFont="1" applyFill="1" applyBorder="1" applyAlignment="1">
      <alignment horizontal="center"/>
    </xf>
    <xf numFmtId="4" fontId="132" fillId="4" borderId="16" xfId="0" applyNumberFormat="1" applyFont="1" applyFill="1" applyBorder="1" applyAlignment="1">
      <alignment horizontal="center"/>
    </xf>
    <xf numFmtId="4" fontId="132" fillId="4" borderId="13" xfId="0" applyNumberFormat="1" applyFont="1" applyFill="1" applyBorder="1" applyAlignment="1">
      <alignment horizontal="center"/>
    </xf>
    <xf numFmtId="4" fontId="132" fillId="4" borderId="19" xfId="0" applyNumberFormat="1" applyFont="1" applyFill="1" applyBorder="1" applyAlignment="1">
      <alignment horizontal="center"/>
    </xf>
    <xf numFmtId="4" fontId="132" fillId="4" borderId="120" xfId="0" applyNumberFormat="1" applyFont="1" applyFill="1" applyBorder="1" applyAlignment="1">
      <alignment horizontal="center"/>
    </xf>
    <xf numFmtId="4" fontId="132" fillId="4" borderId="46" xfId="0" applyNumberFormat="1" applyFont="1" applyFill="1" applyBorder="1" applyAlignment="1">
      <alignment horizontal="center"/>
    </xf>
    <xf numFmtId="4" fontId="132" fillId="4" borderId="105" xfId="0" applyNumberFormat="1" applyFont="1" applyFill="1" applyBorder="1" applyAlignment="1">
      <alignment horizontal="center"/>
    </xf>
    <xf numFmtId="0" fontId="33" fillId="36" borderId="21" xfId="0" applyFont="1" applyFill="1" applyBorder="1" applyAlignment="1">
      <alignment horizontal="center" vertical="center" wrapText="1"/>
    </xf>
    <xf numFmtId="0" fontId="33" fillId="36" borderId="75" xfId="0" applyFont="1" applyFill="1" applyBorder="1" applyAlignment="1">
      <alignment horizontal="center" vertical="center" wrapText="1"/>
    </xf>
    <xf numFmtId="0" fontId="33" fillId="36" borderId="11" xfId="0" applyFont="1" applyFill="1" applyBorder="1" applyAlignment="1">
      <alignment horizontal="center" vertical="center" wrapText="1"/>
    </xf>
    <xf numFmtId="0" fontId="34" fillId="4" borderId="21" xfId="0" applyFont="1" applyFill="1" applyBorder="1" applyAlignment="1">
      <alignment horizontal="center"/>
    </xf>
    <xf numFmtId="0" fontId="34" fillId="4" borderId="75" xfId="0" applyFont="1" applyFill="1" applyBorder="1" applyAlignment="1">
      <alignment horizontal="center"/>
    </xf>
    <xf numFmtId="0" fontId="34" fillId="4" borderId="11" xfId="0" applyFont="1" applyFill="1" applyBorder="1" applyAlignment="1">
      <alignment horizontal="center"/>
    </xf>
    <xf numFmtId="0" fontId="34" fillId="4" borderId="21" xfId="0" applyFont="1" applyFill="1" applyBorder="1" applyAlignment="1">
      <alignment horizontal="center" vertical="center"/>
    </xf>
    <xf numFmtId="0" fontId="34" fillId="4" borderId="75" xfId="0" applyFont="1" applyFill="1" applyBorder="1" applyAlignment="1">
      <alignment horizontal="center" vertical="center"/>
    </xf>
    <xf numFmtId="0" fontId="34" fillId="4" borderId="11" xfId="0" applyFont="1" applyFill="1" applyBorder="1" applyAlignment="1">
      <alignment horizontal="center" vertical="center"/>
    </xf>
    <xf numFmtId="4" fontId="116" fillId="36" borderId="29" xfId="0" applyNumberFormat="1" applyFont="1" applyFill="1" applyBorder="1" applyAlignment="1">
      <alignment horizontal="center"/>
    </xf>
    <xf numFmtId="4" fontId="116" fillId="36" borderId="18" xfId="0" applyNumberFormat="1" applyFont="1" applyFill="1" applyBorder="1" applyAlignment="1">
      <alignment horizontal="center"/>
    </xf>
    <xf numFmtId="4" fontId="116" fillId="36" borderId="30" xfId="0" applyNumberFormat="1" applyFont="1" applyFill="1" applyBorder="1" applyAlignment="1">
      <alignment horizontal="center"/>
    </xf>
    <xf numFmtId="4" fontId="37" fillId="36" borderId="16" xfId="0" applyNumberFormat="1" applyFont="1" applyFill="1" applyBorder="1" applyAlignment="1">
      <alignment horizontal="center"/>
    </xf>
    <xf numFmtId="4" fontId="37" fillId="36" borderId="13" xfId="0" applyNumberFormat="1" applyFont="1" applyFill="1" applyBorder="1" applyAlignment="1">
      <alignment horizontal="center"/>
    </xf>
    <xf numFmtId="4" fontId="37" fillId="36" borderId="19" xfId="0" applyNumberFormat="1" applyFont="1" applyFill="1" applyBorder="1" applyAlignment="1">
      <alignment horizontal="center"/>
    </xf>
    <xf numFmtId="0" fontId="132" fillId="4" borderId="13" xfId="0" applyFont="1" applyFill="1" applyBorder="1" applyAlignment="1">
      <alignment horizontal="center"/>
    </xf>
    <xf numFmtId="0" fontId="132" fillId="4" borderId="51" xfId="0" applyFont="1" applyFill="1" applyBorder="1" applyAlignment="1">
      <alignment horizontal="center"/>
    </xf>
    <xf numFmtId="0" fontId="33" fillId="0" borderId="88" xfId="0" applyFont="1" applyBorder="1" applyAlignment="1">
      <alignment horizontal="center"/>
    </xf>
    <xf numFmtId="0" fontId="132" fillId="4" borderId="46" xfId="0" applyFont="1" applyFill="1" applyBorder="1" applyAlignment="1">
      <alignment horizontal="center"/>
    </xf>
    <xf numFmtId="0" fontId="132" fillId="4" borderId="122" xfId="0" applyFont="1" applyFill="1" applyBorder="1" applyAlignment="1">
      <alignment horizontal="center"/>
    </xf>
    <xf numFmtId="0" fontId="35" fillId="4" borderId="20" xfId="0" applyFont="1" applyFill="1" applyBorder="1" applyAlignment="1">
      <alignment horizontal="center"/>
    </xf>
    <xf numFmtId="0" fontId="35" fillId="4" borderId="57" xfId="0" applyFont="1" applyFill="1" applyBorder="1" applyAlignment="1">
      <alignment horizontal="center"/>
    </xf>
    <xf numFmtId="0" fontId="34" fillId="4" borderId="20" xfId="0" applyFont="1" applyFill="1" applyBorder="1" applyAlignment="1">
      <alignment horizontal="center"/>
    </xf>
    <xf numFmtId="0" fontId="34" fillId="4" borderId="57" xfId="0" applyFont="1" applyFill="1" applyBorder="1" applyAlignment="1">
      <alignment horizontal="center"/>
    </xf>
    <xf numFmtId="0" fontId="35" fillId="0" borderId="61" xfId="0" applyFont="1" applyBorder="1" applyAlignment="1">
      <alignment horizontal="center"/>
    </xf>
    <xf numFmtId="0" fontId="33" fillId="4" borderId="15" xfId="0" applyFont="1" applyFill="1" applyBorder="1" applyAlignment="1">
      <alignment horizontal="center" vertical="center" wrapText="1"/>
    </xf>
    <xf numFmtId="0" fontId="33" fillId="4" borderId="28" xfId="0" applyFont="1" applyFill="1" applyBorder="1" applyAlignment="1">
      <alignment horizontal="center" vertical="center" wrapText="1"/>
    </xf>
    <xf numFmtId="0" fontId="35" fillId="4" borderId="58" xfId="0" applyFont="1" applyFill="1" applyBorder="1" applyAlignment="1">
      <alignment horizontal="center" vertical="center"/>
    </xf>
    <xf numFmtId="0" fontId="35" fillId="4" borderId="59" xfId="0" applyFont="1" applyFill="1" applyBorder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right"/>
    </xf>
    <xf numFmtId="0" fontId="33" fillId="4" borderId="20" xfId="0" applyFont="1" applyFill="1" applyBorder="1" applyAlignment="1">
      <alignment horizontal="center" vertical="center"/>
    </xf>
    <xf numFmtId="0" fontId="33" fillId="4" borderId="57" xfId="0" applyFont="1" applyFill="1" applyBorder="1" applyAlignment="1">
      <alignment horizontal="center" vertical="center"/>
    </xf>
    <xf numFmtId="0" fontId="33" fillId="4" borderId="58" xfId="0" applyFont="1" applyFill="1" applyBorder="1" applyAlignment="1">
      <alignment horizontal="center" vertical="center"/>
    </xf>
    <xf numFmtId="0" fontId="33" fillId="4" borderId="21" xfId="0" applyFont="1" applyFill="1" applyBorder="1" applyAlignment="1">
      <alignment horizontal="center" vertical="center"/>
    </xf>
    <xf numFmtId="0" fontId="33" fillId="4" borderId="75" xfId="0" applyFont="1" applyFill="1" applyBorder="1" applyAlignment="1">
      <alignment horizontal="center" vertical="center"/>
    </xf>
    <xf numFmtId="0" fontId="33" fillId="4" borderId="11" xfId="0" applyFont="1" applyFill="1" applyBorder="1" applyAlignment="1">
      <alignment horizontal="center" vertical="center"/>
    </xf>
    <xf numFmtId="0" fontId="116" fillId="4" borderId="18" xfId="0" applyFont="1" applyFill="1" applyBorder="1" applyAlignment="1">
      <alignment horizontal="center"/>
    </xf>
    <xf numFmtId="0" fontId="116" fillId="4" borderId="55" xfId="0" applyFont="1" applyFill="1" applyBorder="1" applyAlignment="1">
      <alignment horizontal="center"/>
    </xf>
    <xf numFmtId="4" fontId="37" fillId="4" borderId="46" xfId="0" applyNumberFormat="1" applyFont="1" applyFill="1" applyBorder="1" applyAlignment="1">
      <alignment horizontal="center"/>
    </xf>
    <xf numFmtId="4" fontId="37" fillId="4" borderId="105" xfId="0" applyNumberFormat="1" applyFont="1" applyFill="1" applyBorder="1" applyAlignment="1">
      <alignment horizontal="center"/>
    </xf>
    <xf numFmtId="4" fontId="35" fillId="4" borderId="32" xfId="0" applyNumberFormat="1" applyFont="1" applyFill="1" applyBorder="1" applyAlignment="1">
      <alignment horizontal="center"/>
    </xf>
    <xf numFmtId="4" fontId="35" fillId="4" borderId="34" xfId="0" applyNumberFormat="1" applyFont="1" applyFill="1" applyBorder="1" applyAlignment="1">
      <alignment horizontal="center"/>
    </xf>
    <xf numFmtId="4" fontId="35" fillId="4" borderId="33" xfId="0" applyNumberFormat="1" applyFont="1" applyFill="1" applyBorder="1" applyAlignment="1">
      <alignment horizontal="center"/>
    </xf>
    <xf numFmtId="4" fontId="35" fillId="4" borderId="20" xfId="0" applyNumberFormat="1" applyFont="1" applyFill="1" applyBorder="1" applyAlignment="1">
      <alignment horizontal="center"/>
    </xf>
    <xf numFmtId="4" fontId="35" fillId="4" borderId="57" xfId="0" applyNumberFormat="1" applyFont="1" applyFill="1" applyBorder="1" applyAlignment="1">
      <alignment horizontal="center"/>
    </xf>
    <xf numFmtId="4" fontId="35" fillId="4" borderId="58" xfId="0" applyNumberFormat="1" applyFont="1" applyFill="1" applyBorder="1" applyAlignment="1">
      <alignment horizontal="center"/>
    </xf>
    <xf numFmtId="4" fontId="35" fillId="4" borderId="87" xfId="0" applyNumberFormat="1" applyFont="1" applyFill="1" applyBorder="1" applyAlignment="1">
      <alignment horizontal="center"/>
    </xf>
    <xf numFmtId="0" fontId="35" fillId="4" borderId="47" xfId="0" applyFont="1" applyFill="1" applyBorder="1" applyAlignment="1">
      <alignment horizontal="center"/>
    </xf>
    <xf numFmtId="0" fontId="35" fillId="4" borderId="129" xfId="0" applyFont="1" applyFill="1" applyBorder="1" applyAlignment="1">
      <alignment horizontal="center"/>
    </xf>
    <xf numFmtId="4" fontId="35" fillId="4" borderId="29" xfId="0" applyNumberFormat="1" applyFont="1" applyFill="1" applyBorder="1" applyAlignment="1">
      <alignment horizontal="center"/>
    </xf>
    <xf numFmtId="4" fontId="35" fillId="4" borderId="18" xfId="0" applyNumberFormat="1" applyFont="1" applyFill="1" applyBorder="1" applyAlignment="1">
      <alignment horizontal="center"/>
    </xf>
    <xf numFmtId="4" fontId="35" fillId="4" borderId="30" xfId="0" applyNumberFormat="1" applyFont="1" applyFill="1" applyBorder="1" applyAlignment="1">
      <alignment horizontal="center"/>
    </xf>
    <xf numFmtId="0" fontId="141" fillId="0" borderId="0" xfId="102" applyFont="1" applyFill="1" applyBorder="1" applyAlignment="1">
      <alignment horizontal="center"/>
      <protection/>
    </xf>
    <xf numFmtId="0" fontId="35" fillId="0" borderId="0" xfId="102" applyFont="1" applyFill="1" applyAlignment="1">
      <alignment horizontal="left"/>
      <protection/>
    </xf>
    <xf numFmtId="0" fontId="36" fillId="0" borderId="29" xfId="102" applyFont="1" applyFill="1" applyBorder="1" applyAlignment="1">
      <alignment horizontal="center" vertical="center" wrapText="1"/>
      <protection/>
    </xf>
    <xf numFmtId="0" fontId="36" fillId="0" borderId="30" xfId="102" applyFont="1" applyFill="1" applyBorder="1" applyAlignment="1">
      <alignment horizontal="center" vertical="center" wrapText="1"/>
      <protection/>
    </xf>
    <xf numFmtId="0" fontId="36" fillId="0" borderId="120" xfId="102" applyFont="1" applyFill="1" applyBorder="1" applyAlignment="1">
      <alignment horizontal="center" vertical="center" wrapText="1"/>
      <protection/>
    </xf>
    <xf numFmtId="0" fontId="36" fillId="0" borderId="105" xfId="102" applyFont="1" applyFill="1" applyBorder="1" applyAlignment="1">
      <alignment horizontal="center" vertical="center" wrapText="1"/>
      <protection/>
    </xf>
    <xf numFmtId="0" fontId="36" fillId="0" borderId="57" xfId="102" applyFont="1" applyFill="1" applyBorder="1" applyAlignment="1">
      <alignment horizontal="center" vertical="center" wrapText="1"/>
      <protection/>
    </xf>
    <xf numFmtId="0" fontId="36" fillId="0" borderId="61" xfId="102" applyFont="1" applyFill="1" applyBorder="1" applyAlignment="1">
      <alignment horizontal="center" vertical="center" wrapText="1"/>
      <protection/>
    </xf>
    <xf numFmtId="0" fontId="36" fillId="0" borderId="18" xfId="102" applyFont="1" applyFill="1" applyBorder="1" applyAlignment="1">
      <alignment horizontal="center" vertical="center" wrapText="1"/>
      <protection/>
    </xf>
    <xf numFmtId="0" fontId="36" fillId="0" borderId="58" xfId="102" applyFont="1" applyFill="1" applyBorder="1" applyAlignment="1">
      <alignment horizontal="center" vertical="center" wrapText="1"/>
      <protection/>
    </xf>
    <xf numFmtId="0" fontId="36" fillId="0" borderId="10" xfId="102" applyFont="1" applyFill="1" applyBorder="1" applyAlignment="1">
      <alignment horizontal="center" vertical="center" wrapText="1"/>
      <protection/>
    </xf>
    <xf numFmtId="0" fontId="36" fillId="0" borderId="29" xfId="102" applyFont="1" applyFill="1" applyBorder="1" applyAlignment="1" applyProtection="1">
      <alignment horizontal="left" vertical="top" wrapText="1"/>
      <protection locked="0"/>
    </xf>
    <xf numFmtId="0" fontId="36" fillId="0" borderId="30" xfId="102" applyFont="1" applyFill="1" applyBorder="1" applyAlignment="1" applyProtection="1">
      <alignment horizontal="left" vertical="top" wrapText="1"/>
      <protection locked="0"/>
    </xf>
    <xf numFmtId="0" fontId="36" fillId="0" borderId="23" xfId="102" applyFont="1" applyFill="1" applyBorder="1" applyAlignment="1" applyProtection="1">
      <alignment horizontal="left" vertical="top" wrapText="1"/>
      <protection locked="0"/>
    </xf>
    <xf numFmtId="0" fontId="36" fillId="0" borderId="90" xfId="102" applyFont="1" applyFill="1" applyBorder="1" applyAlignment="1" applyProtection="1">
      <alignment horizontal="left" vertical="top" wrapText="1"/>
      <protection locked="0"/>
    </xf>
    <xf numFmtId="0" fontId="36" fillId="0" borderId="16" xfId="102" applyFont="1" applyFill="1" applyBorder="1" applyAlignment="1" applyProtection="1">
      <alignment horizontal="left" vertical="top" wrapText="1"/>
      <protection locked="0"/>
    </xf>
    <xf numFmtId="0" fontId="36" fillId="0" borderId="19" xfId="102" applyFont="1" applyFill="1" applyBorder="1" applyAlignment="1" applyProtection="1">
      <alignment horizontal="left" vertical="top" wrapText="1"/>
      <protection locked="0"/>
    </xf>
    <xf numFmtId="0" fontId="116" fillId="0" borderId="16" xfId="102" applyFont="1" applyFill="1" applyBorder="1" applyAlignment="1" applyProtection="1">
      <alignment horizontal="left" vertical="top" wrapText="1"/>
      <protection locked="0"/>
    </xf>
    <xf numFmtId="0" fontId="116" fillId="0" borderId="19" xfId="102" applyFont="1" applyFill="1" applyBorder="1" applyAlignment="1" applyProtection="1">
      <alignment horizontal="left" vertical="top" wrapText="1"/>
      <protection locked="0"/>
    </xf>
    <xf numFmtId="0" fontId="37" fillId="0" borderId="16" xfId="102" applyFont="1" applyFill="1" applyBorder="1" applyAlignment="1" applyProtection="1">
      <alignment horizontal="right" vertical="top" wrapText="1"/>
      <protection locked="0"/>
    </xf>
    <xf numFmtId="0" fontId="37" fillId="0" borderId="19" xfId="102" applyFont="1" applyFill="1" applyBorder="1" applyAlignment="1" applyProtection="1">
      <alignment horizontal="right" vertical="top" wrapText="1"/>
      <protection locked="0"/>
    </xf>
    <xf numFmtId="0" fontId="37" fillId="0" borderId="17" xfId="102" applyFont="1" applyFill="1" applyBorder="1" applyAlignment="1" applyProtection="1">
      <alignment horizontal="right" vertical="top" wrapText="1"/>
      <protection locked="0"/>
    </xf>
    <xf numFmtId="0" fontId="37" fillId="0" borderId="35" xfId="102" applyFont="1" applyFill="1" applyBorder="1" applyAlignment="1" applyProtection="1">
      <alignment horizontal="right" vertical="top" wrapText="1"/>
      <protection locked="0"/>
    </xf>
    <xf numFmtId="0" fontId="34" fillId="0" borderId="21" xfId="102" applyFont="1" applyFill="1" applyBorder="1" applyAlignment="1" applyProtection="1">
      <alignment horizontal="center" vertical="top" wrapText="1"/>
      <protection locked="0"/>
    </xf>
    <xf numFmtId="0" fontId="34" fillId="0" borderId="75" xfId="102" applyFont="1" applyFill="1" applyBorder="1" applyAlignment="1" applyProtection="1">
      <alignment horizontal="center" vertical="top" wrapText="1"/>
      <protection locked="0"/>
    </xf>
    <xf numFmtId="0" fontId="34" fillId="0" borderId="11" xfId="102" applyFont="1" applyFill="1" applyBorder="1" applyAlignment="1" applyProtection="1">
      <alignment horizontal="center" vertical="top" wrapText="1"/>
      <protection locked="0"/>
    </xf>
    <xf numFmtId="0" fontId="116" fillId="0" borderId="87" xfId="102" applyFont="1" applyFill="1" applyBorder="1" applyAlignment="1" applyProtection="1">
      <alignment horizontal="left" vertical="top" wrapText="1"/>
      <protection locked="0"/>
    </xf>
    <xf numFmtId="0" fontId="116" fillId="0" borderId="89" xfId="102" applyFont="1" applyFill="1" applyBorder="1" applyAlignment="1" applyProtection="1">
      <alignment horizontal="left" vertical="top" wrapText="1"/>
      <protection locked="0"/>
    </xf>
    <xf numFmtId="0" fontId="37" fillId="0" borderId="16" xfId="102" applyFont="1" applyFill="1" applyBorder="1" applyAlignment="1" applyProtection="1">
      <alignment horizontal="left" vertical="top" wrapText="1"/>
      <protection locked="0"/>
    </xf>
    <xf numFmtId="0" fontId="37" fillId="0" borderId="19" xfId="102" applyFont="1" applyFill="1" applyBorder="1" applyAlignment="1" applyProtection="1">
      <alignment horizontal="left" vertical="top" wrapText="1"/>
      <protection locked="0"/>
    </xf>
    <xf numFmtId="0" fontId="37" fillId="24" borderId="16" xfId="102" applyFont="1" applyFill="1" applyBorder="1" applyAlignment="1" applyProtection="1">
      <alignment horizontal="left" vertical="top" wrapText="1"/>
      <protection locked="0"/>
    </xf>
    <xf numFmtId="0" fontId="37" fillId="24" borderId="19" xfId="102" applyFont="1" applyFill="1" applyBorder="1" applyAlignment="1" applyProtection="1">
      <alignment horizontal="left" vertical="top" wrapText="1"/>
      <protection locked="0"/>
    </xf>
    <xf numFmtId="0" fontId="36" fillId="24" borderId="16" xfId="102" applyFont="1" applyFill="1" applyBorder="1" applyAlignment="1" applyProtection="1">
      <alignment horizontal="left" vertical="top" wrapText="1"/>
      <protection locked="0"/>
    </xf>
    <xf numFmtId="0" fontId="36" fillId="24" borderId="19" xfId="102" applyFont="1" applyFill="1" applyBorder="1" applyAlignment="1" applyProtection="1">
      <alignment horizontal="left" vertical="top" wrapText="1"/>
      <protection locked="0"/>
    </xf>
    <xf numFmtId="0" fontId="116" fillId="0" borderId="29" xfId="102" applyFont="1" applyFill="1" applyBorder="1" applyAlignment="1" applyProtection="1">
      <alignment horizontal="left" vertical="top" wrapText="1"/>
      <protection locked="0"/>
    </xf>
    <xf numFmtId="0" fontId="116" fillId="0" borderId="30" xfId="102" applyFont="1" applyFill="1" applyBorder="1" applyAlignment="1" applyProtection="1">
      <alignment horizontal="left" vertical="top" wrapText="1"/>
      <protection locked="0"/>
    </xf>
    <xf numFmtId="0" fontId="33" fillId="0" borderId="0" xfId="104" applyFont="1" applyAlignment="1">
      <alignment horizontal="left"/>
      <protection/>
    </xf>
    <xf numFmtId="0" fontId="33" fillId="0" borderId="88" xfId="104" applyFont="1" applyBorder="1" applyAlignment="1">
      <alignment horizontal="center"/>
      <protection/>
    </xf>
    <xf numFmtId="0" fontId="36" fillId="24" borderId="17" xfId="102" applyFont="1" applyFill="1" applyBorder="1" applyAlignment="1" applyProtection="1">
      <alignment horizontal="left" vertical="top" wrapText="1"/>
      <protection locked="0"/>
    </xf>
    <xf numFmtId="0" fontId="36" fillId="24" borderId="35" xfId="102" applyFont="1" applyFill="1" applyBorder="1" applyAlignment="1" applyProtection="1">
      <alignment horizontal="left" vertical="top" wrapText="1"/>
      <protection locked="0"/>
    </xf>
    <xf numFmtId="0" fontId="116" fillId="35" borderId="127" xfId="102" applyFont="1" applyFill="1" applyBorder="1" applyAlignment="1" applyProtection="1">
      <alignment horizontal="left" vertical="top" wrapText="1"/>
      <protection locked="0"/>
    </xf>
    <xf numFmtId="0" fontId="116" fillId="35" borderId="121" xfId="102" applyFont="1" applyFill="1" applyBorder="1" applyAlignment="1" applyProtection="1">
      <alignment horizontal="left" vertical="top" wrapText="1"/>
      <protection locked="0"/>
    </xf>
    <xf numFmtId="0" fontId="37" fillId="35" borderId="16" xfId="102" applyFont="1" applyFill="1" applyBorder="1" applyAlignment="1" applyProtection="1">
      <alignment horizontal="right" vertical="top" wrapText="1"/>
      <protection locked="0"/>
    </xf>
    <xf numFmtId="0" fontId="37" fillId="35" borderId="19" xfId="102" applyFont="1" applyFill="1" applyBorder="1" applyAlignment="1" applyProtection="1">
      <alignment horizontal="right" vertical="top" wrapText="1"/>
      <protection locked="0"/>
    </xf>
    <xf numFmtId="0" fontId="37" fillId="35" borderId="123" xfId="102" applyFont="1" applyFill="1" applyBorder="1" applyAlignment="1" applyProtection="1">
      <alignment horizontal="right" vertical="top" wrapText="1"/>
      <protection locked="0"/>
    </xf>
    <xf numFmtId="0" fontId="37" fillId="35" borderId="124" xfId="102" applyFont="1" applyFill="1" applyBorder="1" applyAlignment="1" applyProtection="1">
      <alignment horizontal="right" vertical="top" wrapText="1"/>
      <protection locked="0"/>
    </xf>
    <xf numFmtId="0" fontId="34" fillId="0" borderId="61" xfId="104" applyFont="1" applyBorder="1" applyAlignment="1">
      <alignment horizontal="left"/>
      <protection/>
    </xf>
    <xf numFmtId="0" fontId="121" fillId="0" borderId="20" xfId="104" applyFont="1" applyBorder="1" applyAlignment="1" applyProtection="1">
      <alignment horizontal="justify" vertical="top" wrapText="1"/>
      <protection locked="0"/>
    </xf>
    <xf numFmtId="0" fontId="121" fillId="0" borderId="57" xfId="104" applyFont="1" applyBorder="1" applyAlignment="1" applyProtection="1">
      <alignment horizontal="justify" vertical="top" wrapText="1"/>
      <protection locked="0"/>
    </xf>
    <xf numFmtId="0" fontId="121" fillId="0" borderId="58" xfId="104" applyFont="1" applyBorder="1" applyAlignment="1" applyProtection="1">
      <alignment horizontal="justify" vertical="top" wrapText="1"/>
      <protection locked="0"/>
    </xf>
    <xf numFmtId="0" fontId="121" fillId="0" borderId="60" xfId="104" applyFont="1" applyBorder="1" applyAlignment="1" applyProtection="1">
      <alignment horizontal="justify" vertical="top" wrapText="1"/>
      <protection locked="0"/>
    </xf>
    <xf numFmtId="0" fontId="121" fillId="0" borderId="0" xfId="104" applyFont="1" applyBorder="1" applyAlignment="1" applyProtection="1">
      <alignment horizontal="justify" vertical="top" wrapText="1"/>
      <protection locked="0"/>
    </xf>
    <xf numFmtId="0" fontId="121" fillId="0" borderId="59" xfId="104" applyFont="1" applyBorder="1" applyAlignment="1" applyProtection="1">
      <alignment horizontal="justify" vertical="top" wrapText="1"/>
      <protection locked="0"/>
    </xf>
    <xf numFmtId="0" fontId="121" fillId="0" borderId="94" xfId="104" applyFont="1" applyBorder="1" applyAlignment="1" applyProtection="1">
      <alignment horizontal="justify" vertical="top" wrapText="1"/>
      <protection locked="0"/>
    </xf>
    <xf numFmtId="0" fontId="121" fillId="0" borderId="61" xfId="104" applyFont="1" applyBorder="1" applyAlignment="1" applyProtection="1">
      <alignment horizontal="justify" vertical="top" wrapText="1"/>
      <protection locked="0"/>
    </xf>
    <xf numFmtId="0" fontId="121" fillId="0" borderId="10" xfId="104" applyFont="1" applyBorder="1" applyAlignment="1" applyProtection="1">
      <alignment horizontal="justify" vertical="top" wrapText="1"/>
      <protection locked="0"/>
    </xf>
    <xf numFmtId="0" fontId="35" fillId="0" borderId="61" xfId="105" applyFont="1" applyBorder="1" applyAlignment="1">
      <alignment horizontal="center" wrapText="1"/>
      <protection/>
    </xf>
    <xf numFmtId="0" fontId="36" fillId="4" borderId="15" xfId="103" applyFont="1" applyFill="1" applyBorder="1" applyAlignment="1">
      <alignment horizontal="center" vertical="center" wrapText="1"/>
      <protection/>
    </xf>
    <xf numFmtId="0" fontId="116" fillId="22" borderId="21" xfId="103" applyFont="1" applyFill="1" applyBorder="1" applyAlignment="1">
      <alignment horizontal="center" vertical="center" wrapText="1"/>
      <protection/>
    </xf>
    <xf numFmtId="0" fontId="116" fillId="22" borderId="11" xfId="103" applyFont="1" applyFill="1" applyBorder="1" applyAlignment="1">
      <alignment horizontal="center" vertical="center" wrapText="1"/>
      <protection/>
    </xf>
    <xf numFmtId="174" fontId="116" fillId="34" borderId="15" xfId="122" applyNumberFormat="1" applyFont="1" applyFill="1" applyBorder="1" applyAlignment="1" applyProtection="1">
      <alignment vertical="center" wrapText="1"/>
      <protection locked="0"/>
    </xf>
    <xf numFmtId="0" fontId="36" fillId="4" borderId="28" xfId="103" applyFont="1" applyFill="1" applyBorder="1" applyAlignment="1">
      <alignment horizontal="center" vertical="center" wrapText="1"/>
      <protection/>
    </xf>
    <xf numFmtId="0" fontId="36" fillId="4" borderId="108" xfId="103" applyFont="1" applyFill="1" applyBorder="1" applyAlignment="1">
      <alignment horizontal="center" vertical="center" wrapText="1"/>
      <protection/>
    </xf>
    <xf numFmtId="0" fontId="116" fillId="22" borderId="20" xfId="103" applyFont="1" applyFill="1" applyBorder="1" applyAlignment="1">
      <alignment horizontal="center" vertical="center" wrapText="1"/>
      <protection/>
    </xf>
    <xf numFmtId="0" fontId="116" fillId="22" borderId="112" xfId="103" applyFont="1" applyFill="1" applyBorder="1" applyAlignment="1">
      <alignment horizontal="center" vertical="center" wrapText="1"/>
      <protection/>
    </xf>
    <xf numFmtId="0" fontId="116" fillId="22" borderId="121" xfId="103" applyFont="1" applyFill="1" applyBorder="1" applyAlignment="1">
      <alignment horizontal="center" vertical="center"/>
      <protection/>
    </xf>
    <xf numFmtId="0" fontId="116" fillId="4" borderId="26" xfId="103" applyFont="1" applyFill="1" applyBorder="1" applyAlignment="1">
      <alignment horizontal="center"/>
      <protection/>
    </xf>
    <xf numFmtId="0" fontId="116" fillId="4" borderId="22" xfId="103" applyFont="1" applyFill="1" applyBorder="1" applyAlignment="1">
      <alignment horizontal="left" wrapText="1"/>
      <protection/>
    </xf>
    <xf numFmtId="0" fontId="116" fillId="4" borderId="22" xfId="103" applyFont="1" applyFill="1" applyBorder="1" applyAlignment="1">
      <alignment horizontal="center"/>
      <protection/>
    </xf>
    <xf numFmtId="2" fontId="116" fillId="22" borderId="29" xfId="103" applyNumberFormat="1" applyFont="1" applyFill="1" applyBorder="1" applyAlignment="1">
      <alignment horizontal="center" vertical="center"/>
      <protection/>
    </xf>
    <xf numFmtId="2" fontId="116" fillId="22" borderId="18" xfId="103" applyNumberFormat="1" applyFont="1" applyFill="1" applyBorder="1" applyAlignment="1">
      <alignment horizontal="center" vertical="center"/>
      <protection/>
    </xf>
    <xf numFmtId="2" fontId="116" fillId="22" borderId="30" xfId="103" applyNumberFormat="1" applyFont="1" applyFill="1" applyBorder="1" applyAlignment="1">
      <alignment horizontal="center" vertical="center"/>
      <protection/>
    </xf>
    <xf numFmtId="0" fontId="36" fillId="4" borderId="23" xfId="103" applyFont="1" applyFill="1" applyBorder="1" applyAlignment="1">
      <alignment horizontal="center"/>
      <protection/>
    </xf>
    <xf numFmtId="0" fontId="36" fillId="4" borderId="23" xfId="103" applyFont="1" applyFill="1" applyBorder="1" applyAlignment="1">
      <alignment horizontal="left" wrapText="1"/>
      <protection/>
    </xf>
    <xf numFmtId="2" fontId="36" fillId="22" borderId="16" xfId="103" applyNumberFormat="1" applyFont="1" applyFill="1" applyBorder="1" applyAlignment="1">
      <alignment horizontal="center" vertical="center"/>
      <protection/>
    </xf>
    <xf numFmtId="2" fontId="36" fillId="22" borderId="13" xfId="103" applyNumberFormat="1" applyFont="1" applyFill="1" applyBorder="1" applyAlignment="1">
      <alignment horizontal="center" vertical="center"/>
      <protection/>
    </xf>
    <xf numFmtId="2" fontId="36" fillId="22" borderId="19" xfId="103" applyNumberFormat="1" applyFont="1" applyFill="1" applyBorder="1" applyAlignment="1">
      <alignment horizontal="center" vertical="center"/>
      <protection/>
    </xf>
    <xf numFmtId="174" fontId="36" fillId="22" borderId="16" xfId="103" applyNumberFormat="1" applyFont="1" applyFill="1" applyBorder="1" applyAlignment="1">
      <alignment horizontal="center" vertical="center"/>
      <protection/>
    </xf>
    <xf numFmtId="174" fontId="36" fillId="22" borderId="13" xfId="103" applyNumberFormat="1" applyFont="1" applyFill="1" applyBorder="1" applyAlignment="1">
      <alignment horizontal="center" vertical="center"/>
      <protection/>
    </xf>
    <xf numFmtId="0" fontId="36" fillId="22" borderId="19" xfId="103" applyFont="1" applyFill="1" applyBorder="1" applyAlignment="1">
      <alignment horizontal="center" vertical="center"/>
      <protection/>
    </xf>
    <xf numFmtId="49" fontId="36" fillId="4" borderId="23" xfId="103" applyNumberFormat="1" applyFont="1" applyFill="1" applyBorder="1" applyAlignment="1">
      <alignment horizontal="center"/>
      <protection/>
    </xf>
    <xf numFmtId="0" fontId="36" fillId="4" borderId="23" xfId="103" applyFont="1" applyFill="1" applyBorder="1">
      <alignment/>
      <protection/>
    </xf>
    <xf numFmtId="0" fontId="36" fillId="22" borderId="16" xfId="103" applyFont="1" applyFill="1" applyBorder="1" applyAlignment="1">
      <alignment horizontal="center" vertical="center"/>
      <protection/>
    </xf>
    <xf numFmtId="0" fontId="36" fillId="22" borderId="13" xfId="103" applyFont="1" applyFill="1" applyBorder="1" applyAlignment="1">
      <alignment horizontal="center" vertical="center"/>
      <protection/>
    </xf>
    <xf numFmtId="49" fontId="116" fillId="4" borderId="23" xfId="103" applyNumberFormat="1" applyFont="1" applyFill="1" applyBorder="1" applyAlignment="1">
      <alignment horizontal="center"/>
      <protection/>
    </xf>
    <xf numFmtId="0" fontId="116" fillId="4" borderId="23" xfId="103" applyFont="1" applyFill="1" applyBorder="1">
      <alignment/>
      <protection/>
    </xf>
    <xf numFmtId="0" fontId="116" fillId="4" borderId="23" xfId="103" applyFont="1" applyFill="1" applyBorder="1" applyAlignment="1">
      <alignment horizontal="center"/>
      <protection/>
    </xf>
    <xf numFmtId="2" fontId="116" fillId="22" borderId="16" xfId="103" applyNumberFormat="1" applyFont="1" applyFill="1" applyBorder="1" applyAlignment="1">
      <alignment horizontal="center" vertical="center"/>
      <protection/>
    </xf>
    <xf numFmtId="2" fontId="116" fillId="22" borderId="13" xfId="103" applyNumberFormat="1" applyFont="1" applyFill="1" applyBorder="1" applyAlignment="1">
      <alignment horizontal="center" vertical="center"/>
      <protection/>
    </xf>
    <xf numFmtId="0" fontId="36" fillId="4" borderId="23" xfId="103" applyFont="1" applyFill="1" applyBorder="1" applyAlignment="1">
      <alignment horizontal="right" wrapText="1"/>
      <protection/>
    </xf>
    <xf numFmtId="0" fontId="36" fillId="4" borderId="90" xfId="103" applyFont="1" applyFill="1" applyBorder="1" applyAlignment="1">
      <alignment horizontal="right" wrapText="1"/>
      <protection/>
    </xf>
    <xf numFmtId="2" fontId="36" fillId="24" borderId="16" xfId="103" applyNumberFormat="1" applyFont="1" applyFill="1" applyBorder="1" applyAlignment="1" applyProtection="1">
      <alignment horizontal="center" vertical="center"/>
      <protection locked="0"/>
    </xf>
    <xf numFmtId="2" fontId="36" fillId="24" borderId="13" xfId="103" applyNumberFormat="1" applyFont="1" applyFill="1" applyBorder="1" applyAlignment="1" applyProtection="1">
      <alignment horizontal="center" vertical="center"/>
      <protection locked="0"/>
    </xf>
    <xf numFmtId="0" fontId="116" fillId="4" borderId="23" xfId="103" applyFont="1" applyFill="1" applyBorder="1" applyAlignment="1">
      <alignment wrapText="1"/>
      <protection/>
    </xf>
    <xf numFmtId="2" fontId="116" fillId="22" borderId="19" xfId="103" applyNumberFormat="1" applyFont="1" applyFill="1" applyBorder="1" applyAlignment="1">
      <alignment horizontal="center" vertical="center"/>
      <protection/>
    </xf>
    <xf numFmtId="49" fontId="116" fillId="4" borderId="23" xfId="103" applyNumberFormat="1" applyFont="1" applyFill="1" applyBorder="1" applyAlignment="1">
      <alignment horizontal="center" vertical="center"/>
      <protection/>
    </xf>
    <xf numFmtId="0" fontId="116" fillId="4" borderId="23" xfId="103" applyFont="1" applyFill="1" applyBorder="1" applyAlignment="1">
      <alignment vertical="center" wrapText="1"/>
      <protection/>
    </xf>
    <xf numFmtId="0" fontId="116" fillId="4" borderId="23" xfId="103" applyFont="1" applyFill="1" applyBorder="1" applyAlignment="1">
      <alignment horizontal="center" vertical="center"/>
      <protection/>
    </xf>
    <xf numFmtId="4" fontId="116" fillId="23" borderId="16" xfId="104" applyNumberFormat="1" applyFont="1" applyFill="1" applyBorder="1" applyAlignment="1" applyProtection="1">
      <alignment horizontal="center" vertical="center"/>
      <protection locked="0"/>
    </xf>
    <xf numFmtId="4" fontId="116" fillId="23" borderId="13" xfId="104" applyNumberFormat="1" applyFont="1" applyFill="1" applyBorder="1" applyAlignment="1" applyProtection="1">
      <alignment horizontal="center" vertical="center"/>
      <protection locked="0"/>
    </xf>
    <xf numFmtId="0" fontId="116" fillId="22" borderId="19" xfId="103" applyFont="1" applyFill="1" applyBorder="1" applyAlignment="1">
      <alignment horizontal="center" vertical="center"/>
      <protection/>
    </xf>
    <xf numFmtId="0" fontId="36" fillId="4" borderId="23" xfId="103" applyFont="1" applyFill="1" applyBorder="1" applyAlignment="1">
      <alignment wrapText="1"/>
      <protection/>
    </xf>
    <xf numFmtId="4" fontId="36" fillId="23" borderId="16" xfId="104" applyNumberFormat="1" applyFont="1" applyFill="1" applyBorder="1" applyAlignment="1" applyProtection="1">
      <alignment horizontal="center" vertical="center"/>
      <protection locked="0"/>
    </xf>
    <xf numFmtId="4" fontId="36" fillId="23" borderId="13" xfId="103" applyNumberFormat="1" applyFont="1" applyFill="1" applyBorder="1" applyAlignment="1" applyProtection="1">
      <alignment horizontal="center" vertical="center"/>
      <protection locked="0"/>
    </xf>
    <xf numFmtId="0" fontId="36" fillId="4" borderId="23" xfId="103" applyFont="1" applyFill="1" applyBorder="1" applyAlignment="1">
      <alignment horizontal="right" wrapText="1"/>
      <protection/>
    </xf>
    <xf numFmtId="0" fontId="116" fillId="4" borderId="23" xfId="103" applyFont="1" applyFill="1" applyBorder="1" applyAlignment="1" applyProtection="1">
      <alignment wrapText="1"/>
      <protection locked="0"/>
    </xf>
    <xf numFmtId="0" fontId="116" fillId="4" borderId="23" xfId="103" applyFont="1" applyFill="1" applyBorder="1" applyAlignment="1" applyProtection="1">
      <alignment horizontal="center" wrapText="1"/>
      <protection locked="0"/>
    </xf>
    <xf numFmtId="2" fontId="116" fillId="4" borderId="16" xfId="103" applyNumberFormat="1" applyFont="1" applyFill="1" applyBorder="1" applyAlignment="1" applyProtection="1">
      <alignment horizontal="center" wrapText="1"/>
      <protection locked="0"/>
    </xf>
    <xf numFmtId="2" fontId="116" fillId="4" borderId="13" xfId="103" applyNumberFormat="1" applyFont="1" applyFill="1" applyBorder="1" applyAlignment="1" applyProtection="1">
      <alignment horizontal="center" wrapText="1"/>
      <protection locked="0"/>
    </xf>
    <xf numFmtId="0" fontId="116" fillId="4" borderId="19" xfId="103" applyFont="1" applyFill="1" applyBorder="1" applyAlignment="1" applyProtection="1">
      <alignment wrapText="1"/>
      <protection locked="0"/>
    </xf>
    <xf numFmtId="49" fontId="36" fillId="4" borderId="23" xfId="103" applyNumberFormat="1" applyFont="1" applyFill="1" applyBorder="1" applyAlignment="1">
      <alignment horizontal="center" wrapText="1"/>
      <protection/>
    </xf>
    <xf numFmtId="2" fontId="36" fillId="23" borderId="16" xfId="104" applyNumberFormat="1" applyFont="1" applyFill="1" applyBorder="1" applyAlignment="1" applyProtection="1">
      <alignment horizontal="center" vertical="center"/>
      <protection locked="0"/>
    </xf>
    <xf numFmtId="2" fontId="36" fillId="23" borderId="13" xfId="103" applyNumberFormat="1" applyFont="1" applyFill="1" applyBorder="1" applyAlignment="1" applyProtection="1">
      <alignment horizontal="center" vertical="center"/>
      <protection locked="0"/>
    </xf>
    <xf numFmtId="177" fontId="36" fillId="23" borderId="16" xfId="103" applyNumberFormat="1" applyFont="1" applyFill="1" applyBorder="1" applyAlignment="1" applyProtection="1">
      <alignment horizontal="center" vertical="center"/>
      <protection locked="0"/>
    </xf>
    <xf numFmtId="177" fontId="36" fillId="23" borderId="13" xfId="103" applyNumberFormat="1" applyFont="1" applyFill="1" applyBorder="1" applyAlignment="1" applyProtection="1">
      <alignment horizontal="center" vertical="center"/>
      <protection locked="0"/>
    </xf>
    <xf numFmtId="2" fontId="36" fillId="23" borderId="16" xfId="103" applyNumberFormat="1" applyFont="1" applyFill="1" applyBorder="1" applyAlignment="1" applyProtection="1">
      <alignment horizontal="center" vertical="center"/>
      <protection locked="0"/>
    </xf>
    <xf numFmtId="0" fontId="36" fillId="23" borderId="16" xfId="103" applyFont="1" applyFill="1" applyBorder="1" applyAlignment="1" applyProtection="1">
      <alignment horizontal="center" vertical="center"/>
      <protection locked="0"/>
    </xf>
    <xf numFmtId="0" fontId="36" fillId="23" borderId="13" xfId="103" applyFont="1" applyFill="1" applyBorder="1" applyAlignment="1" applyProtection="1">
      <alignment horizontal="center" vertical="center"/>
      <protection locked="0"/>
    </xf>
    <xf numFmtId="49" fontId="36" fillId="4" borderId="25" xfId="103" applyNumberFormat="1" applyFont="1" applyFill="1" applyBorder="1" applyAlignment="1">
      <alignment horizontal="center" wrapText="1"/>
      <protection/>
    </xf>
    <xf numFmtId="0" fontId="36" fillId="4" borderId="25" xfId="103" applyFont="1" applyFill="1" applyBorder="1" applyAlignment="1">
      <alignment horizontal="right" wrapText="1"/>
      <protection/>
    </xf>
    <xf numFmtId="0" fontId="36" fillId="4" borderId="25" xfId="103" applyFont="1" applyFill="1" applyBorder="1" applyAlignment="1">
      <alignment horizontal="center"/>
      <protection/>
    </xf>
    <xf numFmtId="0" fontId="36" fillId="23" borderId="17" xfId="103" applyFont="1" applyFill="1" applyBorder="1" applyAlignment="1" applyProtection="1">
      <alignment horizontal="center" vertical="center"/>
      <protection locked="0"/>
    </xf>
    <xf numFmtId="0" fontId="36" fillId="23" borderId="14" xfId="103" applyFont="1" applyFill="1" applyBorder="1" applyAlignment="1" applyProtection="1">
      <alignment horizontal="center" vertical="center"/>
      <protection locked="0"/>
    </xf>
    <xf numFmtId="2" fontId="36" fillId="22" borderId="35" xfId="103" applyNumberFormat="1" applyFont="1" applyFill="1" applyBorder="1" applyAlignment="1">
      <alignment horizontal="center" vertical="center"/>
      <protection/>
    </xf>
    <xf numFmtId="0" fontId="71" fillId="0" borderId="61" xfId="91" applyFont="1" applyBorder="1" applyAlignment="1">
      <alignment/>
      <protection/>
    </xf>
    <xf numFmtId="0" fontId="71" fillId="0" borderId="0" xfId="91" applyFont="1" applyBorder="1" applyAlignment="1">
      <alignment wrapText="1"/>
      <protection/>
    </xf>
    <xf numFmtId="0" fontId="18" fillId="0" borderId="0" xfId="91" applyFont="1" applyAlignment="1">
      <alignment/>
      <protection/>
    </xf>
    <xf numFmtId="0" fontId="71" fillId="0" borderId="61" xfId="91" applyFont="1" applyBorder="1" applyAlignment="1">
      <alignment vertical="center"/>
      <protection/>
    </xf>
    <xf numFmtId="0" fontId="71" fillId="0" borderId="61" xfId="91" applyFont="1" applyBorder="1" applyAlignment="1">
      <alignment vertical="center" wrapText="1"/>
      <protection/>
    </xf>
  </cellXfs>
  <cellStyles count="142">
    <cellStyle name="Normal" xfId="0"/>
    <cellStyle name="RowLevel_0" xfId="1"/>
    <cellStyle name="RowLevel_1" xfId="3"/>
    <cellStyle name="RowLevel_2" xfId="5"/>
    <cellStyle name="RowLevel_3" xfId="7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 2" xfId="70"/>
    <cellStyle name="Гиперссылка_Приложение1" xfId="71"/>
    <cellStyle name="Currency" xfId="72"/>
    <cellStyle name="Currency [0]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10" xfId="90"/>
    <cellStyle name="Обычный 11" xfId="91"/>
    <cellStyle name="Обычный 2" xfId="92"/>
    <cellStyle name="Обычный 2 2" xfId="93"/>
    <cellStyle name="Обычный 2 2 2" xfId="94"/>
    <cellStyle name="Обычный 2 3" xfId="95"/>
    <cellStyle name="Обычный 2 4" xfId="96"/>
    <cellStyle name="Обычный 2 5" xfId="97"/>
    <cellStyle name="Обычный 2 6" xfId="98"/>
    <cellStyle name="Обычный 3" xfId="99"/>
    <cellStyle name="Обычный 3 2" xfId="100"/>
    <cellStyle name="Обычный 4" xfId="101"/>
    <cellStyle name="Обычный 5" xfId="102"/>
    <cellStyle name="Обычный 5 2" xfId="103"/>
    <cellStyle name="Обычный 6" xfId="104"/>
    <cellStyle name="Обычный_Tarif_2002 год" xfId="105"/>
    <cellStyle name="Обычный_Анкета1" xfId="106"/>
    <cellStyle name="Обычный_Приложение1" xfId="107"/>
    <cellStyle name="Обычный_Таблица нагрузок потребителей (ред)" xfId="108"/>
    <cellStyle name="Обычный_Таблицы для мониторинга котельных" xfId="109"/>
    <cellStyle name="Обычный_тарифы на 2002г с 1-01" xfId="110"/>
    <cellStyle name="Обычный_ТСО план ПО-2012 помесячно ТРУМН ОАО Черномортранснефть" xfId="111"/>
    <cellStyle name="Followed Hyperlink" xfId="112"/>
    <cellStyle name="Плохой" xfId="113"/>
    <cellStyle name="Плохой 2" xfId="114"/>
    <cellStyle name="Пояснение" xfId="115"/>
    <cellStyle name="Пояснение 2" xfId="116"/>
    <cellStyle name="Примечание" xfId="117"/>
    <cellStyle name="Примечание 2" xfId="118"/>
    <cellStyle name="Percent" xfId="119"/>
    <cellStyle name="Процентный 2" xfId="120"/>
    <cellStyle name="Процентный 2 2" xfId="121"/>
    <cellStyle name="Процентный 2 3" xfId="122"/>
    <cellStyle name="Процентный 3" xfId="123"/>
    <cellStyle name="Процентный 3 2" xfId="124"/>
    <cellStyle name="Процентный 4" xfId="125"/>
    <cellStyle name="Процентный 4 2" xfId="126"/>
    <cellStyle name="Процентный 4 2 2" xfId="127"/>
    <cellStyle name="Процентный 4 2 3" xfId="128"/>
    <cellStyle name="Процентный 4 2 4" xfId="129"/>
    <cellStyle name="Процентный 4 3" xfId="130"/>
    <cellStyle name="Процентный 4 4" xfId="131"/>
    <cellStyle name="Процентный 5" xfId="132"/>
    <cellStyle name="Процентный 5 2" xfId="133"/>
    <cellStyle name="Процентный 6" xfId="134"/>
    <cellStyle name="Процентный 6 2" xfId="135"/>
    <cellStyle name="Процентный 7" xfId="136"/>
    <cellStyle name="Процентный 8" xfId="137"/>
    <cellStyle name="Связанная ячейка" xfId="138"/>
    <cellStyle name="Связанная ячейка 2" xfId="139"/>
    <cellStyle name="Текст предупреждения" xfId="140"/>
    <cellStyle name="Текст предупреждения 2" xfId="141"/>
    <cellStyle name="Тысячи [0]_Example " xfId="142"/>
    <cellStyle name="Тысячи_Example " xfId="143"/>
    <cellStyle name="Comma" xfId="144"/>
    <cellStyle name="Comma [0]" xfId="145"/>
    <cellStyle name="Финансовый [0] 2" xfId="146"/>
    <cellStyle name="Финансовый 2" xfId="147"/>
    <cellStyle name="Финансовый 2 2" xfId="148"/>
    <cellStyle name="Хороший" xfId="149"/>
    <cellStyle name="Хороший 2" xfId="150"/>
    <cellStyle name="㼿㼿㼿?" xfId="151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externalLink" Target="externalLinks/externalLink3.xml" /><Relationship Id="rId38" Type="http://schemas.openxmlformats.org/officeDocument/2006/relationships/externalLink" Target="externalLinks/externalLink4.xml" /><Relationship Id="rId39" Type="http://schemas.openxmlformats.org/officeDocument/2006/relationships/externalLink" Target="externalLinks/externalLink5.xml" /><Relationship Id="rId40" Type="http://schemas.openxmlformats.org/officeDocument/2006/relationships/externalLink" Target="externalLinks/externalLink6.xml" /><Relationship Id="rId41" Type="http://schemas.openxmlformats.org/officeDocument/2006/relationships/externalLink" Target="externalLinks/externalLink7.xml" /><Relationship Id="rId42" Type="http://schemas.openxmlformats.org/officeDocument/2006/relationships/theme" Target="theme/theme1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wmf" /><Relationship Id="rId2" Type="http://schemas.openxmlformats.org/officeDocument/2006/relationships/image" Target="../media/image8.w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38</xdr:row>
      <xdr:rowOff>0</xdr:rowOff>
    </xdr:from>
    <xdr:to>
      <xdr:col>3</xdr:col>
      <xdr:colOff>390525</xdr:colOff>
      <xdr:row>38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762500" y="9105900"/>
          <a:ext cx="15240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238125</xdr:colOff>
      <xdr:row>40</xdr:row>
      <xdr:rowOff>0</xdr:rowOff>
    </xdr:from>
    <xdr:to>
      <xdr:col>13</xdr:col>
      <xdr:colOff>28575</xdr:colOff>
      <xdr:row>40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191625" y="7581900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60</xdr:row>
      <xdr:rowOff>123825</xdr:rowOff>
    </xdr:from>
    <xdr:ext cx="4895850" cy="190500"/>
    <xdr:sp>
      <xdr:nvSpPr>
        <xdr:cNvPr id="1" name="Text Box 2"/>
        <xdr:cNvSpPr txBox="1">
          <a:spLocks noChangeArrowheads="1"/>
        </xdr:cNvSpPr>
      </xdr:nvSpPr>
      <xdr:spPr>
        <a:xfrm>
          <a:off x="361950" y="11058525"/>
          <a:ext cx="4895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Times New Roman CYR"/>
              <a:ea typeface="Times New Roman CYR"/>
              <a:cs typeface="Times New Roman CYR"/>
            </a:rPr>
            <a:t>Примечание: нулевые значения не заполнять (пустая ячейка)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104775</xdr:rowOff>
    </xdr:from>
    <xdr:to>
      <xdr:col>10</xdr:col>
      <xdr:colOff>47625</xdr:colOff>
      <xdr:row>5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429125" y="2305050"/>
          <a:ext cx="32861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0</xdr:rowOff>
    </xdr:from>
    <xdr:to>
      <xdr:col>11</xdr:col>
      <xdr:colOff>142875</xdr:colOff>
      <xdr:row>7</xdr:row>
      <xdr:rowOff>38100</xdr:rowOff>
    </xdr:to>
    <xdr:sp>
      <xdr:nvSpPr>
        <xdr:cNvPr id="2" name="Line 2"/>
        <xdr:cNvSpPr>
          <a:spLocks/>
        </xdr:cNvSpPr>
      </xdr:nvSpPr>
      <xdr:spPr>
        <a:xfrm flipH="1">
          <a:off x="5286375" y="2362200"/>
          <a:ext cx="33528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137.18\&#1090;&#1077;&#1087;&#1083;&#1086;\Users\MALYAVKO\Desktop\&#1053;&#1072;%20&#1060;&#1051;&#1045;&#1064;&#1050;&#1059;\&#1052;&#1086;&#1103;&#1087;&#1077;&#1088;&#1077;&#1087;&#1080;&#1089;&#1082;&#1072;\&#1090;&#1077;&#1087;&#1083;&#1086;\&#1086;&#1088;&#1075;&#1072;&#1085;&#1080;&#1079;&#1072;&#1094;&#1080;&#1080;\2017\&#1058;&#1072;&#1088;&#1080;&#1092;&#1085;&#1072;&#1103;%20&#1079;&#1072;&#1103;&#1074;&#1082;&#1072;%202018%20&#1075;&#1086;&#1076;\&#1048;&#1053;&#1044;&#1045;&#1050;&#1057;&#1040;&#1062;&#1048;&#1071;\TARIFF_TEPLO__2018_&#1048;&#1085;&#1076;&#1077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90;&#1077;&#1087;&#1083;&#1086;\Documents%20and%20Settings\1234\&#1052;&#1086;&#1080;%20&#1076;&#1086;&#1082;&#1091;&#1084;&#1077;&#1085;&#1090;&#1099;\&#1056;&#1077;&#1075;&#1091;&#1083;&#1080;&#1088;&#1086;&#1074;&#1072;&#1085;&#1080;&#1077;%202012\SUMMARY.WARM.2012YEAR(v1.1)%20&#1057;&#1090;&#1072;&#1074;&#1088;&#1086;&#1087;&#1086;&#1083;&#1100;&#1089;&#1082;&#1080;&#1081;%20&#1082;&#1088;&#1072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RIFF_PLAN_&#1048;&#1053;&#1044;__&#1050;&#1086;&#1088;&#1088;&#1077;&#1082;&#1090;&#1080;&#1088;&#1074;&#1086;&#1082;&#1072;%2020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ARIFF_PLAN_&#1048;&#1053;&#1044;__&#1050;&#1086;&#1088;&#1088;&#1077;&#1082;&#1090;&#1080;&#1088;&#1086;&#1074;&#1082;&#1072;%20202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137.18\&#1090;&#1077;&#1087;&#1083;&#1086;\Users\MALYAVKO\Desktop\&#1053;&#1072;%20&#1060;&#1051;&#1045;&#1064;&#1050;&#1059;\&#1052;&#1086;&#1103;&#1087;&#1077;&#1088;&#1077;&#1087;&#1080;&#1089;&#1082;&#1072;\&#1090;&#1077;&#1087;&#1083;&#1086;\&#1086;&#1088;&#1075;&#1072;&#1085;&#1080;&#1079;&#1072;&#1094;&#1080;&#1080;\2016\&#1056;&#1077;&#1075;&#1091;&#1083;&#1080;&#1088;&#1086;&#1074;&#1072;&#1085;&#1080;&#1077;%202017\TARIFF_TEPLO_IT_20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90;&#1086;&#1076;%20&#1044;&#1048;_&#1050;&#1086;&#1088;&#1088;&#1077;&#1082;&#1090;&#1080;&#1088;&#1086;&#1074;&#1082;&#1072;%20202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USER\Desktop\&#1052;&#1072;&#1083;&#1103;&#1074;&#1082;&#1086;%20&#1045;.&#1040;\&#1056;&#1045;&#1043;&#1059;&#1051;&#1048;&#1056;&#1054;&#1042;&#1040;&#1053;&#1048;&#1045;\&#1056;&#1077;&#1075;&#1091;&#1083;&#1080;&#1088;&#1086;&#1074;&#1072;&#1085;&#1080;&#1077;%202023\&#1054;&#1054;&#1054;%20&#1054;&#1050;&#1050;\&#1056;&#1072;&#1089;&#1095;&#1077;&#1090;%20&#1090;&#1072;&#1088;&#1080;&#1092;&#1072;_&#1054;&#1050;&#1050;_&#1085;&#1072;%202023%20&#1075;&#1086;&#1076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Анкета"/>
      <sheetName val="Анкета котельной"/>
      <sheetName val="Характеристика тепловых сетей"/>
      <sheetName val="Мероприятия инвестпрограммы"/>
      <sheetName val="СВОД 2018"/>
      <sheetName val="Тепловой баланс помесячно насел"/>
      <sheetName val="Тепловой баланс помесячно"/>
      <sheetName val="Полезный отпуск"/>
      <sheetName val="ОПЕРАЦИОННЫЕ РАСХОДЫ ВСЕГО"/>
      <sheetName val="Неподконтрольные расходы"/>
      <sheetName val="Расходы на приобретение ЭР"/>
      <sheetName val="1.9.2"/>
      <sheetName val="Расчет цены газа"/>
      <sheetName val="ЭС_НД"/>
      <sheetName val="Прибыль"/>
      <sheetName val="TARIFF_TEPLO__2018_Индек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организаций"/>
      <sheetName val="Результаты загрузки"/>
      <sheetName val="Контакты"/>
      <sheetName val="БПр 1 янв"/>
      <sheetName val="БПр 1 июл"/>
      <sheetName val="БПр 1 сен"/>
      <sheetName val="БПер 1 янв"/>
      <sheetName val="БПер 1 июл"/>
      <sheetName val="БПер 1 сен"/>
      <sheetName val="ТМ1 1 янв"/>
      <sheetName val="ТМ1 1 июл"/>
      <sheetName val="ТМ1 1 сен"/>
      <sheetName val="ТМ2 1 янв"/>
      <sheetName val="ТМ2 1 июл"/>
      <sheetName val="ТМ2 1 сен"/>
      <sheetName val="ПП ОРГ"/>
      <sheetName val="ПП МО"/>
      <sheetName val="ТР ОРГ"/>
      <sheetName val="ТР МО"/>
      <sheetName val="КоммМО"/>
      <sheetName val="Комментарии"/>
      <sheetName val="Проверка"/>
      <sheetName val="matrix PP 1 янв"/>
      <sheetName val="matrix PP 1 июл"/>
      <sheetName val="matrix PP 1 сен"/>
      <sheetName val="matrix TR 1 янв"/>
      <sheetName val="matrix TR 1 июл"/>
      <sheetName val="matrix TR 1 сен"/>
      <sheetName val="TEHSHEET"/>
      <sheetName val="tech_horisontal"/>
      <sheetName val="modLoadFiles"/>
      <sheetName val="modSVODProv"/>
      <sheetName val="modCommonProv"/>
      <sheetName val="modProv"/>
      <sheetName val="modProvGeneralProc"/>
      <sheetName val="modOrgUniqueness"/>
      <sheetName val="modProvTM1"/>
      <sheetName val="modProvTM2"/>
      <sheetName val="modUpdateToActualVersion"/>
      <sheetName val="modLoad"/>
      <sheetName val="modUpdDelRenumber"/>
      <sheetName val="modProtect"/>
      <sheetName val="modPP"/>
      <sheetName val="modTR"/>
      <sheetName val="modHL"/>
    </sheetNames>
    <sheetDataSet>
      <sheetData sheetId="1">
        <row r="10">
          <cell r="G10" t="str">
            <v>Ставропольский край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"/>
      <sheetName val="Инструкция"/>
      <sheetName val="Перечень материалов"/>
      <sheetName val="Анкета котельной"/>
      <sheetName val="Характеристика тепловых сетей"/>
      <sheetName val="Количество активов"/>
      <sheetName val="Факт инвестпрограммы 2019 года"/>
      <sheetName val="План инвестпрограммы  2021 года"/>
      <sheetName val="ГВС"/>
      <sheetName val="СВОД 2021"/>
      <sheetName val="Расчёт нагрузки"/>
      <sheetName val="Тепловой баланс помесячно насел"/>
      <sheetName val="Тепловой баланс помесячно"/>
      <sheetName val="Полезный отпуск"/>
      <sheetName val="ОПЕРАЦИОННЫЕ РАСХОДЫ ВСЕГО"/>
      <sheetName val="ОПЕРАЦ.РАСХОДЫ по статьям"/>
      <sheetName val="Пример расчета ФОТ"/>
      <sheetName val="Неподконтрольные расходы"/>
      <sheetName val="Резерв по сомнительным долгам"/>
      <sheetName val="Безнадеж.ко взысканию задолжен."/>
      <sheetName val="1.9.2"/>
      <sheetName val="Расчет цены газа"/>
      <sheetName val="Топливо"/>
      <sheetName val="Эл. эн."/>
      <sheetName val="Затраты на услуги водоснабжения"/>
      <sheetName val="Покупная ТЭ"/>
      <sheetName val="Покупн.теплоносит"/>
      <sheetName val="ЭС_НД"/>
      <sheetName val="Прибыль"/>
      <sheetName val="Теплоноситель"/>
      <sheetName val="Смета затрат"/>
    </sheetNames>
    <sheetDataSet>
      <sheetData sheetId="9">
        <row r="29">
          <cell r="B29" t="str">
            <v>Страховые взносы от ФОТ</v>
          </cell>
        </row>
        <row r="30">
          <cell r="B30" t="str">
            <v>То же в % от ФОТ</v>
          </cell>
        </row>
      </sheetData>
      <sheetData sheetId="12">
        <row r="10">
          <cell r="N10">
            <v>0</v>
          </cell>
          <cell r="O10">
            <v>0</v>
          </cell>
          <cell r="P10">
            <v>0</v>
          </cell>
        </row>
        <row r="11">
          <cell r="N11">
            <v>0</v>
          </cell>
          <cell r="O11">
            <v>0</v>
          </cell>
          <cell r="P11">
            <v>0</v>
          </cell>
        </row>
        <row r="12">
          <cell r="N12">
            <v>0</v>
          </cell>
          <cell r="O12">
            <v>0</v>
          </cell>
          <cell r="P12">
            <v>0</v>
          </cell>
        </row>
        <row r="14">
          <cell r="N14">
            <v>0</v>
          </cell>
          <cell r="O14">
            <v>0</v>
          </cell>
          <cell r="P14">
            <v>0</v>
          </cell>
        </row>
        <row r="15">
          <cell r="N15">
            <v>0</v>
          </cell>
          <cell r="O15">
            <v>0</v>
          </cell>
          <cell r="P15">
            <v>0</v>
          </cell>
        </row>
        <row r="16">
          <cell r="N16">
            <v>0</v>
          </cell>
          <cell r="O16">
            <v>0</v>
          </cell>
          <cell r="P16">
            <v>0</v>
          </cell>
        </row>
        <row r="18">
          <cell r="N18">
            <v>0</v>
          </cell>
          <cell r="O18">
            <v>0</v>
          </cell>
          <cell r="P18">
            <v>0</v>
          </cell>
        </row>
        <row r="19">
          <cell r="N19">
            <v>0</v>
          </cell>
          <cell r="O19">
            <v>0</v>
          </cell>
          <cell r="P19">
            <v>0</v>
          </cell>
        </row>
        <row r="20">
          <cell r="N20">
            <v>0</v>
          </cell>
          <cell r="O20">
            <v>0</v>
          </cell>
          <cell r="P20">
            <v>0</v>
          </cell>
        </row>
        <row r="21">
          <cell r="N21">
            <v>0</v>
          </cell>
          <cell r="O21">
            <v>0</v>
          </cell>
          <cell r="P21">
            <v>0</v>
          </cell>
        </row>
        <row r="23">
          <cell r="N23">
            <v>0</v>
          </cell>
          <cell r="O23">
            <v>0</v>
          </cell>
          <cell r="P23">
            <v>0</v>
          </cell>
        </row>
        <row r="24">
          <cell r="N24">
            <v>0</v>
          </cell>
          <cell r="O24">
            <v>0</v>
          </cell>
          <cell r="P24">
            <v>0</v>
          </cell>
        </row>
        <row r="25">
          <cell r="N25">
            <v>0</v>
          </cell>
          <cell r="O25">
            <v>0</v>
          </cell>
          <cell r="P25">
            <v>0</v>
          </cell>
        </row>
        <row r="29">
          <cell r="N29">
            <v>0</v>
          </cell>
          <cell r="O29">
            <v>0</v>
          </cell>
          <cell r="P29">
            <v>0</v>
          </cell>
        </row>
        <row r="30">
          <cell r="N30">
            <v>0</v>
          </cell>
          <cell r="O30">
            <v>0</v>
          </cell>
          <cell r="P30">
            <v>0</v>
          </cell>
        </row>
        <row r="31">
          <cell r="N31">
            <v>0</v>
          </cell>
          <cell r="O31">
            <v>0</v>
          </cell>
          <cell r="P31">
            <v>0</v>
          </cell>
        </row>
        <row r="32">
          <cell r="N32">
            <v>0</v>
          </cell>
          <cell r="O32">
            <v>0</v>
          </cell>
          <cell r="P32">
            <v>0</v>
          </cell>
        </row>
        <row r="34">
          <cell r="N34">
            <v>0</v>
          </cell>
          <cell r="O34">
            <v>0</v>
          </cell>
          <cell r="P34">
            <v>0</v>
          </cell>
        </row>
        <row r="35">
          <cell r="N35">
            <v>0</v>
          </cell>
          <cell r="O35">
            <v>0</v>
          </cell>
          <cell r="P35">
            <v>0</v>
          </cell>
        </row>
        <row r="36">
          <cell r="N36">
            <v>0</v>
          </cell>
          <cell r="O36">
            <v>0</v>
          </cell>
          <cell r="P36">
            <v>0</v>
          </cell>
        </row>
        <row r="40">
          <cell r="N40">
            <v>0</v>
          </cell>
          <cell r="O40">
            <v>0</v>
          </cell>
          <cell r="P40">
            <v>0</v>
          </cell>
        </row>
        <row r="41">
          <cell r="N41">
            <v>0</v>
          </cell>
          <cell r="O41">
            <v>0</v>
          </cell>
          <cell r="P41">
            <v>0</v>
          </cell>
        </row>
        <row r="42">
          <cell r="N42">
            <v>0</v>
          </cell>
          <cell r="O42">
            <v>0</v>
          </cell>
          <cell r="P42">
            <v>0</v>
          </cell>
        </row>
        <row r="44">
          <cell r="N44">
            <v>0</v>
          </cell>
          <cell r="O44">
            <v>0</v>
          </cell>
          <cell r="P44">
            <v>0</v>
          </cell>
        </row>
        <row r="45">
          <cell r="N45">
            <v>0</v>
          </cell>
          <cell r="O45">
            <v>0</v>
          </cell>
          <cell r="P45">
            <v>0</v>
          </cell>
        </row>
        <row r="46">
          <cell r="N46">
            <v>0</v>
          </cell>
          <cell r="O46">
            <v>0</v>
          </cell>
          <cell r="P46">
            <v>0</v>
          </cell>
        </row>
        <row r="48">
          <cell r="N48">
            <v>0</v>
          </cell>
          <cell r="O48">
            <v>0</v>
          </cell>
          <cell r="P48">
            <v>0</v>
          </cell>
        </row>
        <row r="49">
          <cell r="N49">
            <v>0</v>
          </cell>
          <cell r="O49">
            <v>0</v>
          </cell>
          <cell r="P49">
            <v>0</v>
          </cell>
        </row>
        <row r="50">
          <cell r="N50">
            <v>0</v>
          </cell>
          <cell r="O50">
            <v>0</v>
          </cell>
          <cell r="P50">
            <v>0</v>
          </cell>
        </row>
        <row r="51">
          <cell r="N51">
            <v>0</v>
          </cell>
          <cell r="O51">
            <v>0</v>
          </cell>
          <cell r="P51">
            <v>0</v>
          </cell>
        </row>
        <row r="53">
          <cell r="N53">
            <v>0</v>
          </cell>
          <cell r="O53">
            <v>0</v>
          </cell>
          <cell r="P53">
            <v>0</v>
          </cell>
        </row>
        <row r="54">
          <cell r="N54">
            <v>0</v>
          </cell>
          <cell r="O54">
            <v>0</v>
          </cell>
          <cell r="P54">
            <v>0</v>
          </cell>
        </row>
        <row r="55">
          <cell r="N55">
            <v>0</v>
          </cell>
          <cell r="O55">
            <v>0</v>
          </cell>
          <cell r="P55">
            <v>0</v>
          </cell>
        </row>
        <row r="57">
          <cell r="N57">
            <v>0</v>
          </cell>
          <cell r="O57">
            <v>0</v>
          </cell>
          <cell r="P57">
            <v>0</v>
          </cell>
        </row>
        <row r="58">
          <cell r="N58">
            <v>0</v>
          </cell>
          <cell r="O58">
            <v>0</v>
          </cell>
          <cell r="P58">
            <v>0</v>
          </cell>
        </row>
        <row r="59">
          <cell r="N59">
            <v>0</v>
          </cell>
          <cell r="O59">
            <v>0</v>
          </cell>
          <cell r="P59">
            <v>0</v>
          </cell>
        </row>
        <row r="60">
          <cell r="N60">
            <v>0</v>
          </cell>
          <cell r="O60">
            <v>0</v>
          </cell>
          <cell r="P60">
            <v>0</v>
          </cell>
        </row>
        <row r="62">
          <cell r="N62">
            <v>0</v>
          </cell>
          <cell r="O62">
            <v>0</v>
          </cell>
          <cell r="P62">
            <v>0</v>
          </cell>
        </row>
        <row r="63">
          <cell r="N63">
            <v>0</v>
          </cell>
          <cell r="O63">
            <v>0</v>
          </cell>
          <cell r="P63">
            <v>0</v>
          </cell>
        </row>
        <row r="64">
          <cell r="N64">
            <v>0</v>
          </cell>
          <cell r="O64">
            <v>0</v>
          </cell>
          <cell r="P64">
            <v>0</v>
          </cell>
        </row>
      </sheetData>
      <sheetData sheetId="13">
        <row r="7">
          <cell r="L7">
            <v>0</v>
          </cell>
          <cell r="M7">
            <v>0</v>
          </cell>
          <cell r="N7">
            <v>0</v>
          </cell>
          <cell r="P7">
            <v>0</v>
          </cell>
        </row>
        <row r="13">
          <cell r="F13" t="e">
            <v>#DIV/0!</v>
          </cell>
        </row>
        <row r="14">
          <cell r="F14">
            <v>0</v>
          </cell>
        </row>
        <row r="23">
          <cell r="G23">
            <v>0</v>
          </cell>
          <cell r="H23">
            <v>0</v>
          </cell>
        </row>
        <row r="32">
          <cell r="G32">
            <v>0</v>
          </cell>
          <cell r="H32">
            <v>0</v>
          </cell>
        </row>
      </sheetData>
      <sheetData sheetId="23">
        <row r="7">
          <cell r="F7" t="e">
            <v>#DIV/0!</v>
          </cell>
        </row>
      </sheetData>
      <sheetData sheetId="28">
        <row r="7">
          <cell r="D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"/>
      <sheetName val="Инструкция"/>
      <sheetName val="Перечень материалов"/>
      <sheetName val="Анкета котельной"/>
      <sheetName val="Характеристика тепловых сетей"/>
      <sheetName val="Количество активов"/>
      <sheetName val="Факт инвестпрограммы 2019 года"/>
      <sheetName val="План инвестпрограммы  2021 года"/>
      <sheetName val="ГВС"/>
      <sheetName val="СВОД 2021"/>
      <sheetName val="Расчёт нагрузки"/>
      <sheetName val="Тепловой баланс помесячно насел"/>
      <sheetName val="Тепловой баланс помесячно"/>
      <sheetName val="Полезный отпуск"/>
      <sheetName val="ОПЕРАЦИОННЫЕ РАСХОДЫ ВСЕГО"/>
      <sheetName val="ОПЕРАЦ.РАСХОДЫ по статьям"/>
      <sheetName val="Пример расчета ФОТ"/>
      <sheetName val="Неподконтрольные расходы"/>
      <sheetName val="Резерв по сомнительным долгам"/>
      <sheetName val="Безнадеж.ко взысканию задолжен."/>
      <sheetName val="1.9.2"/>
      <sheetName val="Расчет цены газа"/>
      <sheetName val="Топливо"/>
      <sheetName val="Эл. эн."/>
      <sheetName val="Затраты на услуги водоснабжения"/>
      <sheetName val="Покупная ТЭ"/>
      <sheetName val="Покупн.теплоносит"/>
      <sheetName val="ЭС_НД"/>
      <sheetName val="Прибыль"/>
      <sheetName val="Теплоноситель"/>
      <sheetName val="Смета затрат"/>
    </sheetNames>
    <sheetDataSet>
      <sheetData sheetId="13">
        <row r="27">
          <cell r="F27">
            <v>0</v>
          </cell>
          <cell r="I27">
            <v>0</v>
          </cell>
          <cell r="M27">
            <v>0</v>
          </cell>
          <cell r="N27">
            <v>0</v>
          </cell>
        </row>
        <row r="36">
          <cell r="F36">
            <v>0</v>
          </cell>
          <cell r="I36">
            <v>0</v>
          </cell>
          <cell r="M36">
            <v>0</v>
          </cell>
          <cell r="N36">
            <v>0</v>
          </cell>
        </row>
      </sheetData>
      <sheetData sheetId="24">
        <row r="9">
          <cell r="P9">
            <v>0</v>
          </cell>
          <cell r="Q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ВС"/>
      <sheetName val="1,7"/>
      <sheetName val="1,8"/>
      <sheetName val="Тариф"/>
      <sheetName val="Смета затрат анализрасходов"/>
      <sheetName val="СВОД2015"/>
      <sheetName val="Теплоноситель"/>
      <sheetName val="Тепловой баланс помесячно"/>
      <sheetName val="Заключение"/>
      <sheetName val="Полезный отпуск"/>
      <sheetName val="Основ мат"/>
      <sheetName val="Вспом мат"/>
      <sheetName val="Раб и усл"/>
      <sheetName val="Покуп тепло"/>
      <sheetName val="Расчет цены газа"/>
      <sheetName val="Топливо"/>
      <sheetName val="Эл эн"/>
      <sheetName val="ФОТ и ЕСН"/>
      <sheetName val="Амортизация"/>
      <sheetName val="СВОД (пересчет на год)"/>
      <sheetName val="Прочие"/>
      <sheetName val="Затраты ДД ВД"/>
      <sheetName val="Прибыль"/>
      <sheetName val="Доп инф"/>
      <sheetName val="П1.28.3"/>
      <sheetName val="Тарифное меню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"/>
      <sheetName val="Инструкция"/>
      <sheetName val="Перечень материалов"/>
      <sheetName val="Анкета котельной"/>
      <sheetName val="Характеристика тепловых сетей"/>
      <sheetName val="Расчет УЕ на 2024 год"/>
      <sheetName val="Количество активов"/>
      <sheetName val="Факт инвестпрограммы 2022 года"/>
      <sheetName val="План инвестпрограммы  2024 года"/>
      <sheetName val="Расчёт нагрузки"/>
      <sheetName val="Тепловой баланс помесячно насел"/>
      <sheetName val="Тепловой баланс помесячно"/>
      <sheetName val="Полезный отпуск"/>
      <sheetName val="ОПЕРАЦИОННЫЕ РАСХОДЫ ВСЕГО"/>
      <sheetName val="ОПЕРАЦ.РАСХОДЫ по статьям"/>
      <sheetName val="Пример расчета ФОТ"/>
      <sheetName val="Неподконтрольные расходы"/>
      <sheetName val="Амортизация ОС цел. бюджет.ф"/>
      <sheetName val="Резерв по сомнительным долгам"/>
      <sheetName val="Безнадеж.ко взысканию задолжен."/>
      <sheetName val="1.9.2"/>
      <sheetName val="Расчет цены газа"/>
      <sheetName val="Топливо"/>
      <sheetName val="Эл. эн."/>
      <sheetName val="Затраты на услуги водоснабжения"/>
      <sheetName val="Покупная ТЭ"/>
      <sheetName val="Покупн.теплоносит"/>
      <sheetName val="ЭС_НД"/>
      <sheetName val="Прибыль"/>
      <sheetName val="СВОД 2024"/>
      <sheetName val="ГВС"/>
      <sheetName val="Теплоноситель"/>
      <sheetName val="Смета затрат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"/>
      <sheetName val="Тепловой баланс помесячно Жел"/>
      <sheetName val="Полезный отпуск"/>
      <sheetName val="ОПЕРАЦИОННЫЕ РАСХОДЫ ВСЕГО"/>
      <sheetName val="Транспорт (налог и страхование)"/>
      <sheetName val="Аренда ЗУ"/>
      <sheetName val="Неподконтрольные расходы"/>
      <sheetName val="1.9.2"/>
      <sheetName val="Расчет цены газа"/>
      <sheetName val="Топливо"/>
      <sheetName val="Эл. эн."/>
      <sheetName val="Затраты на услуги водоснабжения"/>
      <sheetName val="ЭС_НД "/>
      <sheetName val="СВОД 2023"/>
      <sheetName val="Заключение"/>
      <sheetName val="Заключение  ГВС "/>
      <sheetName val="Смета затрат"/>
    </sheetNames>
    <sheetDataSet>
      <sheetData sheetId="7">
        <row r="9">
          <cell r="AB9">
            <v>0</v>
          </cell>
          <cell r="AC9">
            <v>0</v>
          </cell>
        </row>
        <row r="10">
          <cell r="AB10">
            <v>0</v>
          </cell>
          <cell r="AC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document/cons_doc_LAW_323968/6b896ca9f12c6aa0f062743b8d2d2cf1e77961bc/#dst100955" TargetMode="External" /><Relationship Id="rId2" Type="http://schemas.openxmlformats.org/officeDocument/2006/relationships/hyperlink" Target="http://www.consultant.ru/document/cons_doc_LAW_348019/043b3ec883ce309e856dd0c833f5b8b817c276e9/#dst101834" TargetMode="Externa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oleObject" Target="../embeddings/oleObject_7_3.bin" /><Relationship Id="rId5" Type="http://schemas.openxmlformats.org/officeDocument/2006/relationships/oleObject" Target="../embeddings/oleObject_7_4.bin" /><Relationship Id="rId6" Type="http://schemas.openxmlformats.org/officeDocument/2006/relationships/oleObject" Target="../embeddings/oleObject_7_5.bin" /><Relationship Id="rId7" Type="http://schemas.openxmlformats.org/officeDocument/2006/relationships/vmlDrawing" Target="../drawings/vmlDrawing5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>
    <tabColor indexed="45"/>
    <pageSetUpPr fitToPage="1"/>
  </sheetPr>
  <dimension ref="A1:L59"/>
  <sheetViews>
    <sheetView showGridLines="0" view="pageBreakPreview" zoomScale="75" zoomScaleNormal="75" zoomScaleSheetLayoutView="75" zoomScalePageLayoutView="0" workbookViewId="0" topLeftCell="A22">
      <selection activeCell="A43" sqref="A43:B43"/>
    </sheetView>
  </sheetViews>
  <sheetFormatPr defaultColWidth="13.375" defaultRowHeight="12.75"/>
  <cols>
    <col min="1" max="1" width="37.625" style="96" customWidth="1"/>
    <col min="2" max="2" width="25.875" style="96" customWidth="1"/>
    <col min="3" max="3" width="16.125" style="96" customWidth="1"/>
    <col min="4" max="4" width="18.875" style="96" customWidth="1"/>
    <col min="5" max="5" width="21.375" style="96" customWidth="1"/>
    <col min="6" max="6" width="19.375" style="96" customWidth="1"/>
    <col min="7" max="16384" width="13.375" style="96" customWidth="1"/>
  </cols>
  <sheetData>
    <row r="1" spans="1:12" ht="16.5" thickTop="1">
      <c r="A1" s="2254" t="s">
        <v>74</v>
      </c>
      <c r="B1" s="2255"/>
      <c r="C1" s="2255"/>
      <c r="D1" s="2255"/>
      <c r="E1" s="2255"/>
      <c r="F1" s="2256"/>
      <c r="G1" s="95"/>
      <c r="H1" s="95"/>
      <c r="I1" s="95"/>
      <c r="J1" s="95"/>
      <c r="K1" s="95"/>
      <c r="L1" s="95"/>
    </row>
    <row r="2" spans="1:12" ht="19.5" thickBot="1">
      <c r="A2" s="2257" t="s">
        <v>216</v>
      </c>
      <c r="B2" s="2258"/>
      <c r="C2" s="2258"/>
      <c r="D2" s="2258"/>
      <c r="E2" s="2258"/>
      <c r="F2" s="2259"/>
      <c r="G2" s="95"/>
      <c r="H2" s="95"/>
      <c r="I2" s="95"/>
      <c r="J2" s="95"/>
      <c r="K2" s="95"/>
      <c r="L2" s="95"/>
    </row>
    <row r="3" spans="1:12" ht="29.25" customHeight="1" thickBot="1">
      <c r="A3" s="2260" t="s">
        <v>302</v>
      </c>
      <c r="B3" s="2261"/>
      <c r="C3" s="2261"/>
      <c r="D3" s="2261"/>
      <c r="E3" s="2261"/>
      <c r="F3" s="2262"/>
      <c r="G3" s="95"/>
      <c r="H3" s="95"/>
      <c r="I3" s="95"/>
      <c r="J3" s="95"/>
      <c r="K3" s="95"/>
      <c r="L3" s="95"/>
    </row>
    <row r="4" spans="1:12" ht="19.5" thickBot="1">
      <c r="A4" s="2257" t="s">
        <v>217</v>
      </c>
      <c r="B4" s="2258"/>
      <c r="C4" s="2258"/>
      <c r="D4" s="2258"/>
      <c r="E4" s="2258"/>
      <c r="F4" s="2259"/>
      <c r="G4" s="95"/>
      <c r="H4" s="95"/>
      <c r="I4" s="95"/>
      <c r="J4" s="95"/>
      <c r="K4" s="95"/>
      <c r="L4" s="95"/>
    </row>
    <row r="5" spans="1:12" ht="19.5" customHeight="1" thickBot="1">
      <c r="A5" s="2260" t="s">
        <v>302</v>
      </c>
      <c r="B5" s="2261"/>
      <c r="C5" s="2261"/>
      <c r="D5" s="2261"/>
      <c r="E5" s="2261"/>
      <c r="F5" s="2262"/>
      <c r="G5" s="95"/>
      <c r="H5" s="95"/>
      <c r="I5" s="95"/>
      <c r="J5" s="95"/>
      <c r="K5" s="95"/>
      <c r="L5" s="95"/>
    </row>
    <row r="6" spans="1:12" ht="19.5" thickBot="1">
      <c r="A6" s="2257" t="s">
        <v>218</v>
      </c>
      <c r="B6" s="2258"/>
      <c r="C6" s="2258"/>
      <c r="D6" s="2258"/>
      <c r="E6" s="2258"/>
      <c r="F6" s="2259"/>
      <c r="G6" s="95"/>
      <c r="H6" s="95"/>
      <c r="I6" s="95"/>
      <c r="J6" s="95"/>
      <c r="K6" s="95"/>
      <c r="L6" s="95"/>
    </row>
    <row r="7" spans="1:12" ht="16.5" customHeight="1" thickBot="1">
      <c r="A7" s="118" t="s">
        <v>219</v>
      </c>
      <c r="B7" s="2263"/>
      <c r="C7" s="2264"/>
      <c r="D7" s="2264"/>
      <c r="E7" s="2264"/>
      <c r="F7" s="2265"/>
      <c r="G7" s="95"/>
      <c r="H7" s="95"/>
      <c r="I7" s="95"/>
      <c r="J7" s="95"/>
      <c r="K7" s="95"/>
      <c r="L7" s="95"/>
    </row>
    <row r="8" spans="1:12" ht="16.5" customHeight="1" thickBot="1">
      <c r="A8" s="118" t="s">
        <v>220</v>
      </c>
      <c r="B8" s="2266"/>
      <c r="C8" s="2261"/>
      <c r="D8" s="2261"/>
      <c r="E8" s="2261"/>
      <c r="F8" s="2262"/>
      <c r="G8" s="95"/>
      <c r="H8" s="95"/>
      <c r="I8" s="95"/>
      <c r="J8" s="95"/>
      <c r="K8" s="95"/>
      <c r="L8" s="95"/>
    </row>
    <row r="9" spans="1:12" ht="16.5" customHeight="1" thickBot="1">
      <c r="A9" s="118" t="s">
        <v>221</v>
      </c>
      <c r="B9" s="2266"/>
      <c r="C9" s="2261"/>
      <c r="D9" s="2261"/>
      <c r="E9" s="2261"/>
      <c r="F9" s="2262"/>
      <c r="G9" s="95"/>
      <c r="H9" s="95"/>
      <c r="I9" s="95"/>
      <c r="J9" s="95"/>
      <c r="K9" s="95"/>
      <c r="L9" s="95"/>
    </row>
    <row r="10" spans="1:12" ht="16.5" customHeight="1" thickBot="1">
      <c r="A10" s="118" t="s">
        <v>222</v>
      </c>
      <c r="B10" s="2267"/>
      <c r="C10" s="2268"/>
      <c r="D10" s="2268"/>
      <c r="E10" s="2268"/>
      <c r="F10" s="2269"/>
      <c r="G10" s="95"/>
      <c r="H10" s="95"/>
      <c r="I10" s="95"/>
      <c r="J10" s="95"/>
      <c r="K10" s="95"/>
      <c r="L10" s="95"/>
    </row>
    <row r="11" spans="1:12" ht="19.5" thickBot="1">
      <c r="A11" s="2257" t="s">
        <v>223</v>
      </c>
      <c r="B11" s="2258"/>
      <c r="C11" s="2258"/>
      <c r="D11" s="2258"/>
      <c r="E11" s="2258"/>
      <c r="F11" s="2259"/>
      <c r="G11" s="95"/>
      <c r="H11" s="95"/>
      <c r="I11" s="95"/>
      <c r="J11" s="95"/>
      <c r="K11" s="95"/>
      <c r="L11" s="95"/>
    </row>
    <row r="12" spans="1:12" ht="19.5" customHeight="1" thickBot="1">
      <c r="A12" s="118" t="s">
        <v>224</v>
      </c>
      <c r="B12" s="2266"/>
      <c r="C12" s="2261"/>
      <c r="D12" s="2261"/>
      <c r="E12" s="2261"/>
      <c r="F12" s="2262"/>
      <c r="G12" s="95"/>
      <c r="H12" s="95"/>
      <c r="I12" s="95"/>
      <c r="J12" s="95"/>
      <c r="K12" s="95"/>
      <c r="L12" s="95"/>
    </row>
    <row r="13" spans="1:12" ht="21" customHeight="1" thickBot="1">
      <c r="A13" s="118" t="s">
        <v>225</v>
      </c>
      <c r="B13" s="2266" t="s">
        <v>628</v>
      </c>
      <c r="C13" s="2261"/>
      <c r="D13" s="2261"/>
      <c r="E13" s="2261"/>
      <c r="F13" s="2262"/>
      <c r="G13" s="95"/>
      <c r="H13" s="95"/>
      <c r="I13" s="95"/>
      <c r="J13" s="95"/>
      <c r="K13" s="95"/>
      <c r="L13" s="95"/>
    </row>
    <row r="14" spans="1:12" ht="17.25" customHeight="1" thickBot="1">
      <c r="A14" s="116" t="s">
        <v>226</v>
      </c>
      <c r="B14" s="2266"/>
      <c r="C14" s="2261"/>
      <c r="D14" s="2261"/>
      <c r="E14" s="2261"/>
      <c r="F14" s="2262"/>
      <c r="G14" s="95"/>
      <c r="H14" s="95"/>
      <c r="I14" s="95"/>
      <c r="J14" s="95"/>
      <c r="K14" s="95"/>
      <c r="L14" s="95"/>
    </row>
    <row r="15" spans="1:12" ht="17.25" customHeight="1" thickBot="1">
      <c r="A15" s="119" t="s">
        <v>227</v>
      </c>
      <c r="B15" s="2266"/>
      <c r="C15" s="2261"/>
      <c r="D15" s="2261"/>
      <c r="E15" s="2261"/>
      <c r="F15" s="2262"/>
      <c r="G15" s="95"/>
      <c r="H15" s="95"/>
      <c r="I15" s="95"/>
      <c r="J15" s="95"/>
      <c r="K15" s="95"/>
      <c r="L15" s="95"/>
    </row>
    <row r="16" spans="1:12" ht="39" customHeight="1" thickBot="1">
      <c r="A16" s="559" t="s">
        <v>149</v>
      </c>
      <c r="B16" s="2266" t="s">
        <v>186</v>
      </c>
      <c r="C16" s="2261"/>
      <c r="D16" s="2261"/>
      <c r="E16" s="2261"/>
      <c r="F16" s="2262"/>
      <c r="G16" s="95"/>
      <c r="H16" s="95"/>
      <c r="I16" s="95"/>
      <c r="J16" s="95"/>
      <c r="K16" s="95"/>
      <c r="L16" s="95"/>
    </row>
    <row r="17" spans="1:12" ht="17.25" customHeight="1" thickBot="1">
      <c r="A17" s="560" t="s">
        <v>150</v>
      </c>
      <c r="B17" s="2266"/>
      <c r="C17" s="2261"/>
      <c r="D17" s="2261"/>
      <c r="E17" s="2261"/>
      <c r="F17" s="2262"/>
      <c r="G17" s="95"/>
      <c r="H17" s="95"/>
      <c r="I17" s="95"/>
      <c r="J17" s="95"/>
      <c r="K17" s="95"/>
      <c r="L17" s="95"/>
    </row>
    <row r="18" spans="1:12" ht="17.25" customHeight="1" thickBot="1">
      <c r="A18" s="560" t="s">
        <v>151</v>
      </c>
      <c r="B18" s="2270"/>
      <c r="C18" s="2271"/>
      <c r="D18" s="2271"/>
      <c r="E18" s="2271"/>
      <c r="F18" s="2272"/>
      <c r="G18" s="95"/>
      <c r="H18" s="95"/>
      <c r="I18" s="95"/>
      <c r="J18" s="95"/>
      <c r="K18" s="95"/>
      <c r="L18" s="95"/>
    </row>
    <row r="19" spans="1:12" ht="38.25" thickBot="1">
      <c r="A19" s="558" t="s">
        <v>152</v>
      </c>
      <c r="B19" s="2273"/>
      <c r="C19" s="2274"/>
      <c r="D19" s="2274"/>
      <c r="E19" s="2274"/>
      <c r="F19" s="2275"/>
      <c r="G19" s="95"/>
      <c r="H19" s="95"/>
      <c r="I19" s="95"/>
      <c r="J19" s="95"/>
      <c r="K19" s="95"/>
      <c r="L19" s="95"/>
    </row>
    <row r="20" spans="1:12" ht="16.5" customHeight="1">
      <c r="A20" s="2276" t="s">
        <v>228</v>
      </c>
      <c r="B20" s="2277"/>
      <c r="C20" s="2277"/>
      <c r="D20" s="2277"/>
      <c r="E20" s="2277"/>
      <c r="F20" s="2278"/>
      <c r="G20" s="95"/>
      <c r="H20" s="95"/>
      <c r="I20" s="95"/>
      <c r="J20" s="95"/>
      <c r="K20" s="95"/>
      <c r="L20" s="95"/>
    </row>
    <row r="21" spans="1:12" ht="16.5" customHeight="1" thickBot="1">
      <c r="A21" s="560" t="s">
        <v>153</v>
      </c>
      <c r="B21" s="556"/>
      <c r="C21" s="556"/>
      <c r="D21" s="556"/>
      <c r="E21" s="556"/>
      <c r="F21" s="557"/>
      <c r="G21" s="95"/>
      <c r="H21" s="95"/>
      <c r="I21" s="95"/>
      <c r="J21" s="95"/>
      <c r="K21" s="95"/>
      <c r="L21" s="95"/>
    </row>
    <row r="22" spans="1:12" ht="16.5" customHeight="1" thickBot="1">
      <c r="A22" s="561" t="s">
        <v>154</v>
      </c>
      <c r="B22" s="2279"/>
      <c r="C22" s="2280"/>
      <c r="D22" s="2280"/>
      <c r="E22" s="2280"/>
      <c r="F22" s="2281"/>
      <c r="G22" s="95"/>
      <c r="H22" s="95"/>
      <c r="I22" s="95"/>
      <c r="J22" s="95"/>
      <c r="K22" s="95"/>
      <c r="L22" s="95"/>
    </row>
    <row r="23" spans="1:12" ht="16.5" customHeight="1" thickBot="1">
      <c r="A23" s="561" t="s">
        <v>155</v>
      </c>
      <c r="B23" s="2279"/>
      <c r="C23" s="2280"/>
      <c r="D23" s="2280"/>
      <c r="E23" s="2280"/>
      <c r="F23" s="2281"/>
      <c r="G23" s="95"/>
      <c r="H23" s="95"/>
      <c r="I23" s="95"/>
      <c r="J23" s="95"/>
      <c r="K23" s="95"/>
      <c r="L23" s="95"/>
    </row>
    <row r="24" spans="1:12" ht="16.5" customHeight="1" thickBot="1">
      <c r="A24" s="561" t="s">
        <v>156</v>
      </c>
      <c r="B24" s="2279"/>
      <c r="C24" s="2280"/>
      <c r="D24" s="2280"/>
      <c r="E24" s="2280"/>
      <c r="F24" s="2281"/>
      <c r="G24" s="95"/>
      <c r="H24" s="95"/>
      <c r="I24" s="95"/>
      <c r="J24" s="95"/>
      <c r="K24" s="95"/>
      <c r="L24" s="95"/>
    </row>
    <row r="25" spans="1:12" ht="16.5" customHeight="1" thickBot="1">
      <c r="A25" s="561" t="s">
        <v>157</v>
      </c>
      <c r="B25" s="2279"/>
      <c r="C25" s="2280"/>
      <c r="D25" s="2280"/>
      <c r="E25" s="2280"/>
      <c r="F25" s="2281"/>
      <c r="G25" s="95"/>
      <c r="H25" s="95"/>
      <c r="I25" s="95"/>
      <c r="J25" s="95"/>
      <c r="K25" s="95"/>
      <c r="L25" s="95"/>
    </row>
    <row r="26" spans="1:12" ht="16.5" customHeight="1" thickBot="1">
      <c r="A26" s="561" t="s">
        <v>158</v>
      </c>
      <c r="B26" s="2279"/>
      <c r="C26" s="2280"/>
      <c r="D26" s="2280"/>
      <c r="E26" s="2280"/>
      <c r="F26" s="2281"/>
      <c r="G26" s="95"/>
      <c r="H26" s="95"/>
      <c r="I26" s="95"/>
      <c r="J26" s="95"/>
      <c r="K26" s="95"/>
      <c r="L26" s="95"/>
    </row>
    <row r="27" spans="1:12" ht="16.5" customHeight="1" thickBot="1">
      <c r="A27" s="561" t="s">
        <v>159</v>
      </c>
      <c r="B27" s="2279"/>
      <c r="C27" s="2280"/>
      <c r="D27" s="2280"/>
      <c r="E27" s="2280"/>
      <c r="F27" s="2281"/>
      <c r="G27" s="95"/>
      <c r="H27" s="95"/>
      <c r="I27" s="95"/>
      <c r="J27" s="95"/>
      <c r="K27" s="95"/>
      <c r="L27" s="95"/>
    </row>
    <row r="28" spans="1:12" ht="16.5" customHeight="1" thickBot="1">
      <c r="A28" s="561" t="s">
        <v>160</v>
      </c>
      <c r="B28" s="2279"/>
      <c r="C28" s="2280"/>
      <c r="D28" s="2280"/>
      <c r="E28" s="2280"/>
      <c r="F28" s="2281"/>
      <c r="G28" s="95"/>
      <c r="H28" s="95"/>
      <c r="I28" s="95"/>
      <c r="J28" s="95"/>
      <c r="K28" s="95"/>
      <c r="L28" s="95"/>
    </row>
    <row r="29" spans="1:12" ht="16.5" customHeight="1" thickBot="1">
      <c r="A29" s="561" t="s">
        <v>161</v>
      </c>
      <c r="B29" s="2279"/>
      <c r="C29" s="2280"/>
      <c r="D29" s="2280"/>
      <c r="E29" s="2280"/>
      <c r="F29" s="2281"/>
      <c r="G29" s="95"/>
      <c r="H29" s="95"/>
      <c r="I29" s="95"/>
      <c r="J29" s="95"/>
      <c r="K29" s="95"/>
      <c r="L29" s="95"/>
    </row>
    <row r="30" spans="1:12" ht="16.5" customHeight="1" thickBot="1">
      <c r="A30" s="561" t="s">
        <v>162</v>
      </c>
      <c r="B30" s="2279"/>
      <c r="C30" s="2280"/>
      <c r="D30" s="2280"/>
      <c r="E30" s="2280"/>
      <c r="F30" s="2281"/>
      <c r="G30" s="95"/>
      <c r="H30" s="95"/>
      <c r="I30" s="95"/>
      <c r="J30" s="95"/>
      <c r="K30" s="95"/>
      <c r="L30" s="95"/>
    </row>
    <row r="31" spans="1:12" ht="16.5" customHeight="1" thickBot="1">
      <c r="A31" s="561" t="s">
        <v>163</v>
      </c>
      <c r="B31" s="2279"/>
      <c r="C31" s="2280"/>
      <c r="D31" s="2280"/>
      <c r="E31" s="2280"/>
      <c r="F31" s="2281"/>
      <c r="G31" s="95"/>
      <c r="H31" s="95"/>
      <c r="I31" s="95"/>
      <c r="J31" s="95"/>
      <c r="K31" s="95"/>
      <c r="L31" s="95"/>
    </row>
    <row r="32" spans="1:12" ht="16.5" customHeight="1">
      <c r="A32" s="2284" t="s">
        <v>113</v>
      </c>
      <c r="B32" s="2285"/>
      <c r="C32" s="2285"/>
      <c r="D32" s="2285"/>
      <c r="E32" s="2285"/>
      <c r="F32" s="2286"/>
      <c r="G32" s="95"/>
      <c r="H32" s="95"/>
      <c r="I32" s="95"/>
      <c r="J32" s="95"/>
      <c r="K32" s="95"/>
      <c r="L32" s="95"/>
    </row>
    <row r="33" spans="1:12" ht="32.25" thickBot="1">
      <c r="A33" s="120"/>
      <c r="B33" s="97" t="s">
        <v>190</v>
      </c>
      <c r="C33" s="97" t="s">
        <v>295</v>
      </c>
      <c r="D33" s="97" t="s">
        <v>296</v>
      </c>
      <c r="E33" s="98" t="s">
        <v>292</v>
      </c>
      <c r="F33" s="121" t="s">
        <v>189</v>
      </c>
      <c r="G33" s="95"/>
      <c r="H33" s="95"/>
      <c r="I33" s="95"/>
      <c r="J33" s="95"/>
      <c r="K33" s="95"/>
      <c r="L33" s="95"/>
    </row>
    <row r="34" spans="1:12" ht="14.25" customHeight="1">
      <c r="A34" s="120" t="s">
        <v>164</v>
      </c>
      <c r="B34" s="99">
        <f>SUM(B35:B39)</f>
        <v>0</v>
      </c>
      <c r="C34" s="100">
        <f>SUM(C35:C39)</f>
        <v>0</v>
      </c>
      <c r="D34" s="100">
        <f>SUM(D35:D39)</f>
        <v>0</v>
      </c>
      <c r="E34" s="100"/>
      <c r="F34" s="122"/>
      <c r="G34" s="95"/>
      <c r="H34" s="95"/>
      <c r="I34" s="95"/>
      <c r="J34" s="95"/>
      <c r="K34" s="95"/>
      <c r="L34" s="95"/>
    </row>
    <row r="35" spans="1:12" ht="14.25" customHeight="1">
      <c r="A35" s="120" t="s">
        <v>293</v>
      </c>
      <c r="B35" s="101">
        <f>D35+C35</f>
        <v>0</v>
      </c>
      <c r="C35" s="5"/>
      <c r="D35" s="5"/>
      <c r="E35" s="5"/>
      <c r="F35" s="123"/>
      <c r="G35" s="95"/>
      <c r="H35" s="95"/>
      <c r="I35" s="95"/>
      <c r="J35" s="95"/>
      <c r="K35" s="95"/>
      <c r="L35" s="95"/>
    </row>
    <row r="36" spans="1:12" ht="14.25" customHeight="1">
      <c r="A36" s="120" t="s">
        <v>294</v>
      </c>
      <c r="B36" s="101">
        <f>D36+C36</f>
        <v>0</v>
      </c>
      <c r="C36" s="5"/>
      <c r="D36" s="5"/>
      <c r="E36" s="5"/>
      <c r="F36" s="123"/>
      <c r="G36" s="95"/>
      <c r="H36" s="95"/>
      <c r="I36" s="95"/>
      <c r="J36" s="95"/>
      <c r="K36" s="95"/>
      <c r="L36" s="95"/>
    </row>
    <row r="37" spans="1:12" ht="14.25" customHeight="1">
      <c r="A37" s="120" t="s">
        <v>214</v>
      </c>
      <c r="B37" s="101">
        <f>D37+C37</f>
        <v>0</v>
      </c>
      <c r="C37" s="5"/>
      <c r="D37" s="5"/>
      <c r="E37" s="5"/>
      <c r="F37" s="123"/>
      <c r="G37" s="95"/>
      <c r="H37" s="95"/>
      <c r="I37" s="95"/>
      <c r="J37" s="95"/>
      <c r="K37" s="95"/>
      <c r="L37" s="95"/>
    </row>
    <row r="38" spans="1:12" ht="14.25" customHeight="1">
      <c r="A38" s="120" t="s">
        <v>209</v>
      </c>
      <c r="B38" s="101">
        <f>D38+C38</f>
        <v>0</v>
      </c>
      <c r="C38" s="5"/>
      <c r="D38" s="5"/>
      <c r="E38" s="5"/>
      <c r="F38" s="123"/>
      <c r="G38" s="95"/>
      <c r="H38" s="95"/>
      <c r="I38" s="95"/>
      <c r="J38" s="95"/>
      <c r="K38" s="95"/>
      <c r="L38" s="95"/>
    </row>
    <row r="39" spans="1:12" ht="14.25" customHeight="1" thickBot="1">
      <c r="A39" s="120" t="s">
        <v>311</v>
      </c>
      <c r="B39" s="102">
        <f>D39+C39</f>
        <v>0</v>
      </c>
      <c r="C39" s="6"/>
      <c r="D39" s="6"/>
      <c r="E39" s="6"/>
      <c r="F39" s="124"/>
      <c r="G39" s="95"/>
      <c r="H39" s="95"/>
      <c r="I39" s="95"/>
      <c r="J39" s="95"/>
      <c r="K39" s="95"/>
      <c r="L39" s="95"/>
    </row>
    <row r="40" spans="1:12" ht="14.25" customHeight="1" thickBot="1">
      <c r="A40" s="118"/>
      <c r="B40" s="103"/>
      <c r="C40" s="103"/>
      <c r="D40" s="104"/>
      <c r="E40" s="103"/>
      <c r="F40" s="125"/>
      <c r="G40" s="95"/>
      <c r="H40" s="95"/>
      <c r="I40" s="95"/>
      <c r="J40" s="95"/>
      <c r="K40" s="95"/>
      <c r="L40" s="95"/>
    </row>
    <row r="41" spans="1:12" ht="14.25" customHeight="1" thickBot="1">
      <c r="A41" s="118" t="s">
        <v>117</v>
      </c>
      <c r="B41" s="4" t="s">
        <v>823</v>
      </c>
      <c r="C41" s="103"/>
      <c r="D41" s="104"/>
      <c r="E41" s="103"/>
      <c r="F41" s="125"/>
      <c r="G41" s="95"/>
      <c r="H41" s="95"/>
      <c r="I41" s="95"/>
      <c r="J41" s="95"/>
      <c r="K41" s="95"/>
      <c r="L41" s="95"/>
    </row>
    <row r="42" spans="1:12" ht="14.25" customHeight="1" thickBot="1">
      <c r="A42" s="118" t="s">
        <v>116</v>
      </c>
      <c r="B42" s="4" t="s">
        <v>824</v>
      </c>
      <c r="C42" s="105"/>
      <c r="D42" s="106"/>
      <c r="E42" s="105"/>
      <c r="F42" s="126"/>
      <c r="G42" s="95"/>
      <c r="H42" s="95"/>
      <c r="I42" s="95"/>
      <c r="J42" s="95"/>
      <c r="K42" s="95"/>
      <c r="L42" s="95"/>
    </row>
    <row r="43" spans="1:12" ht="42.75" customHeight="1" thickBot="1">
      <c r="A43" s="2282" t="s">
        <v>165</v>
      </c>
      <c r="B43" s="2283"/>
      <c r="C43" s="107" t="s">
        <v>487</v>
      </c>
      <c r="D43" s="107" t="s">
        <v>283</v>
      </c>
      <c r="E43" s="107" t="s">
        <v>284</v>
      </c>
      <c r="F43" s="127" t="s">
        <v>285</v>
      </c>
      <c r="G43" s="95"/>
      <c r="H43" s="95"/>
      <c r="I43" s="95"/>
      <c r="J43" s="95"/>
      <c r="K43" s="95"/>
      <c r="L43" s="95"/>
    </row>
    <row r="44" spans="1:12" ht="16.5" thickBot="1">
      <c r="A44" s="2287" t="s">
        <v>166</v>
      </c>
      <c r="B44" s="2288"/>
      <c r="C44" s="7"/>
      <c r="D44" s="2"/>
      <c r="E44" s="3"/>
      <c r="F44" s="117"/>
      <c r="G44" s="95"/>
      <c r="H44" s="95"/>
      <c r="I44" s="95"/>
      <c r="J44" s="95"/>
      <c r="K44" s="95"/>
      <c r="L44" s="95"/>
    </row>
    <row r="45" spans="1:12" ht="16.5" thickBot="1">
      <c r="A45" s="2289" t="s">
        <v>286</v>
      </c>
      <c r="B45" s="2290"/>
      <c r="C45" s="3"/>
      <c r="D45" s="1"/>
      <c r="E45" s="3"/>
      <c r="F45" s="117"/>
      <c r="G45" s="95"/>
      <c r="H45" s="95"/>
      <c r="I45" s="95"/>
      <c r="J45" s="95"/>
      <c r="K45" s="95"/>
      <c r="L45" s="95"/>
    </row>
    <row r="46" spans="1:12" ht="17.25" customHeight="1" thickBot="1">
      <c r="A46" s="2291" t="s">
        <v>167</v>
      </c>
      <c r="B46" s="2292"/>
      <c r="C46" s="2292"/>
      <c r="D46" s="2292"/>
      <c r="E46" s="2292"/>
      <c r="F46" s="2293"/>
      <c r="G46" s="95"/>
      <c r="H46" s="95"/>
      <c r="I46" s="95"/>
      <c r="J46" s="95"/>
      <c r="K46" s="95"/>
      <c r="L46" s="95"/>
    </row>
    <row r="47" spans="1:12" ht="16.5" thickBot="1">
      <c r="A47" s="2287" t="s">
        <v>168</v>
      </c>
      <c r="B47" s="2288"/>
      <c r="C47" s="2294"/>
      <c r="D47" s="2273" t="s">
        <v>287</v>
      </c>
      <c r="E47" s="2274"/>
      <c r="F47" s="2275"/>
      <c r="G47" s="95"/>
      <c r="H47" s="95"/>
      <c r="I47" s="95"/>
      <c r="J47" s="95"/>
      <c r="K47" s="95"/>
      <c r="L47" s="95"/>
    </row>
    <row r="48" spans="1:12" ht="41.25" customHeight="1" thickBot="1">
      <c r="A48" s="2287" t="s">
        <v>169</v>
      </c>
      <c r="B48" s="2288"/>
      <c r="C48" s="2294"/>
      <c r="D48" s="2295"/>
      <c r="E48" s="2296"/>
      <c r="F48" s="2297"/>
      <c r="G48" s="95"/>
      <c r="H48" s="95"/>
      <c r="I48" s="95"/>
      <c r="J48" s="95"/>
      <c r="K48" s="95"/>
      <c r="L48" s="95"/>
    </row>
    <row r="49" spans="1:12" ht="19.5" thickBot="1">
      <c r="A49" s="235" t="s">
        <v>170</v>
      </c>
      <c r="B49" s="108"/>
      <c r="C49" s="2303" t="s">
        <v>299</v>
      </c>
      <c r="D49" s="2303"/>
      <c r="E49" s="2303"/>
      <c r="F49" s="2304"/>
      <c r="G49" s="95"/>
      <c r="H49" s="95"/>
      <c r="I49" s="95"/>
      <c r="J49" s="95"/>
      <c r="K49" s="95"/>
      <c r="L49" s="95"/>
    </row>
    <row r="50" spans="1:12" ht="19.5" thickBot="1">
      <c r="A50" s="128" t="s">
        <v>415</v>
      </c>
      <c r="B50" s="2300"/>
      <c r="C50" s="2301"/>
      <c r="D50" s="2301"/>
      <c r="E50" s="2301"/>
      <c r="F50" s="2302"/>
      <c r="G50" s="95"/>
      <c r="H50" s="95"/>
      <c r="I50" s="95"/>
      <c r="J50" s="95"/>
      <c r="K50" s="95"/>
      <c r="L50" s="95"/>
    </row>
    <row r="51" spans="1:12" ht="39.75" customHeight="1">
      <c r="A51" s="128"/>
      <c r="B51" s="109" t="s">
        <v>360</v>
      </c>
      <c r="C51" s="109" t="s">
        <v>361</v>
      </c>
      <c r="D51" s="109" t="s">
        <v>362</v>
      </c>
      <c r="E51" s="109" t="s">
        <v>425</v>
      </c>
      <c r="F51" s="129" t="s">
        <v>426</v>
      </c>
      <c r="G51" s="95"/>
      <c r="H51" s="95"/>
      <c r="I51" s="95"/>
      <c r="J51" s="95"/>
      <c r="K51" s="95"/>
      <c r="L51" s="95"/>
    </row>
    <row r="52" spans="1:12" ht="37.5" customHeight="1" hidden="1" thickBot="1">
      <c r="A52" s="130" t="s">
        <v>511</v>
      </c>
      <c r="B52" s="72"/>
      <c r="C52" s="73"/>
      <c r="D52" s="73"/>
      <c r="E52" s="73"/>
      <c r="F52" s="131"/>
      <c r="G52" s="95"/>
      <c r="H52" s="95"/>
      <c r="I52" s="95"/>
      <c r="J52" s="95"/>
      <c r="K52" s="95"/>
      <c r="L52" s="95"/>
    </row>
    <row r="53" spans="1:12" ht="36" customHeight="1">
      <c r="A53" s="132" t="s">
        <v>288</v>
      </c>
      <c r="B53" s="113"/>
      <c r="C53" s="113"/>
      <c r="D53" s="114"/>
      <c r="E53" s="115" t="s">
        <v>301</v>
      </c>
      <c r="F53" s="133"/>
      <c r="G53" s="95"/>
      <c r="H53" s="95"/>
      <c r="I53" s="95"/>
      <c r="J53" s="95"/>
      <c r="K53" s="95"/>
      <c r="L53" s="95"/>
    </row>
    <row r="54" spans="1:12" ht="15.75">
      <c r="A54" s="134" t="s">
        <v>289</v>
      </c>
      <c r="B54" s="2298" t="s">
        <v>290</v>
      </c>
      <c r="C54" s="2298"/>
      <c r="D54" s="2298"/>
      <c r="E54" s="2298"/>
      <c r="F54" s="2299"/>
      <c r="G54" s="95"/>
      <c r="H54" s="95"/>
      <c r="I54" s="95"/>
      <c r="J54" s="95"/>
      <c r="K54" s="95"/>
      <c r="L54" s="95"/>
    </row>
    <row r="55" spans="1:12" s="111" customFormat="1" ht="31.5" customHeight="1" thickBot="1">
      <c r="A55" s="137" t="s">
        <v>291</v>
      </c>
      <c r="B55" s="138"/>
      <c r="C55" s="135"/>
      <c r="D55" s="135"/>
      <c r="E55" s="135"/>
      <c r="F55" s="136"/>
      <c r="G55" s="110"/>
      <c r="H55" s="110"/>
      <c r="I55" s="110"/>
      <c r="J55" s="110"/>
      <c r="K55" s="110"/>
      <c r="L55" s="110"/>
    </row>
    <row r="56" spans="1:3" ht="16.5" thickTop="1">
      <c r="A56" s="112"/>
      <c r="B56" s="112"/>
      <c r="C56" s="112"/>
    </row>
    <row r="57" spans="1:3" ht="15.75">
      <c r="A57" s="112" t="s">
        <v>298</v>
      </c>
      <c r="B57" s="112"/>
      <c r="C57" s="112"/>
    </row>
    <row r="58" spans="1:3" ht="15.75">
      <c r="A58" s="112" t="s">
        <v>427</v>
      </c>
      <c r="B58" s="112"/>
      <c r="C58" s="112"/>
    </row>
    <row r="59" spans="1:3" ht="15.75">
      <c r="A59" s="112" t="s">
        <v>428</v>
      </c>
      <c r="B59" s="112"/>
      <c r="C59" s="112"/>
    </row>
  </sheetData>
  <sheetProtection password="DD14" sheet="1" formatCells="0" formatColumns="0" formatRows="0"/>
  <protectedRanges>
    <protectedRange password="D815" sqref="B7:F10 A3 A5 B22:F31 C35:F39 B41:B42 C44:F45 D47:F48 B52:F52 B12:F19" name="Диапазон1"/>
  </protectedRanges>
  <mergeCells count="42">
    <mergeCell ref="A46:F46"/>
    <mergeCell ref="A47:C47"/>
    <mergeCell ref="D47:F47"/>
    <mergeCell ref="A48:C48"/>
    <mergeCell ref="D48:F48"/>
    <mergeCell ref="B54:F54"/>
    <mergeCell ref="B50:F50"/>
    <mergeCell ref="C49:F49"/>
    <mergeCell ref="B30:F30"/>
    <mergeCell ref="B31:F31"/>
    <mergeCell ref="A43:B43"/>
    <mergeCell ref="A32:F32"/>
    <mergeCell ref="A44:B44"/>
    <mergeCell ref="A45:B45"/>
    <mergeCell ref="B19:F19"/>
    <mergeCell ref="A20:F20"/>
    <mergeCell ref="B22:F22"/>
    <mergeCell ref="B29:F29"/>
    <mergeCell ref="B23:F23"/>
    <mergeCell ref="B24:F24"/>
    <mergeCell ref="B25:F25"/>
    <mergeCell ref="B26:F26"/>
    <mergeCell ref="B27:F27"/>
    <mergeCell ref="B28:F28"/>
    <mergeCell ref="B13:F13"/>
    <mergeCell ref="B14:F14"/>
    <mergeCell ref="B15:F15"/>
    <mergeCell ref="B18:F18"/>
    <mergeCell ref="B16:F16"/>
    <mergeCell ref="B17:F17"/>
    <mergeCell ref="B7:F7"/>
    <mergeCell ref="B8:F8"/>
    <mergeCell ref="B9:F9"/>
    <mergeCell ref="B10:F10"/>
    <mergeCell ref="A11:F11"/>
    <mergeCell ref="B12:F12"/>
    <mergeCell ref="A1:F1"/>
    <mergeCell ref="A2:F2"/>
    <mergeCell ref="A3:F3"/>
    <mergeCell ref="A4:F4"/>
    <mergeCell ref="A5:F5"/>
    <mergeCell ref="A6:F6"/>
  </mergeCells>
  <printOptions/>
  <pageMargins left="1.3779527559055118" right="0.3937007874015748" top="0.3937007874015748" bottom="0.3937007874015748" header="0" footer="0"/>
  <pageSetup fitToHeight="1" fitToWidth="1" horizontalDpi="600" verticalDpi="600" orientation="portrait" paperSize="9" scale="66" r:id="rId2"/>
  <ignoredErrors>
    <ignoredError sqref="C39 B37:B39 E34:F39 C35 D35 D38:D39" unlockedFormula="1"/>
  </ignoredErrors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">
    <tabColor rgb="FF00B050"/>
  </sheetPr>
  <dimension ref="A2:X30"/>
  <sheetViews>
    <sheetView view="pageBreakPreview" zoomScale="115" zoomScaleSheetLayoutView="11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S15" sqref="S15"/>
    </sheetView>
  </sheetViews>
  <sheetFormatPr defaultColWidth="9.00390625" defaultRowHeight="12.75"/>
  <cols>
    <col min="1" max="1" width="33.375" style="579" customWidth="1"/>
    <col min="2" max="4" width="11.375" style="579" customWidth="1"/>
    <col min="5" max="5" width="12.125" style="579" customWidth="1"/>
    <col min="6" max="13" width="11.375" style="579" customWidth="1"/>
    <col min="14" max="14" width="12.125" style="579" customWidth="1"/>
    <col min="15" max="15" width="12.00390625" style="579" customWidth="1"/>
    <col min="16" max="16" width="13.125" style="579" customWidth="1"/>
    <col min="17" max="17" width="9.375" style="737" customWidth="1"/>
    <col min="18" max="16384" width="9.375" style="579" customWidth="1"/>
  </cols>
  <sheetData>
    <row r="2" spans="1:17" s="580" customFormat="1" ht="15.75">
      <c r="A2" s="2566" t="s">
        <v>832</v>
      </c>
      <c r="B2" s="2566"/>
      <c r="C2" s="2566"/>
      <c r="D2" s="2566"/>
      <c r="E2" s="2566"/>
      <c r="F2" s="2566"/>
      <c r="G2" s="2566"/>
      <c r="H2" s="2566"/>
      <c r="I2" s="2566"/>
      <c r="J2" s="2566"/>
      <c r="K2" s="2566"/>
      <c r="L2" s="2566"/>
      <c r="M2" s="2566"/>
      <c r="N2" s="2566"/>
      <c r="O2" s="2566"/>
      <c r="P2" s="2566"/>
      <c r="Q2" s="735"/>
    </row>
    <row r="3" spans="1:14" ht="16.5" thickBot="1">
      <c r="A3" s="581"/>
      <c r="B3" s="582"/>
      <c r="C3" s="582"/>
      <c r="D3" s="582"/>
      <c r="E3" s="736"/>
      <c r="F3" s="736"/>
      <c r="G3" s="736"/>
      <c r="H3" s="582"/>
      <c r="I3" s="582"/>
      <c r="J3" s="581"/>
      <c r="K3" s="581"/>
      <c r="L3" s="581"/>
      <c r="M3" s="581"/>
      <c r="N3" s="583" t="s">
        <v>87</v>
      </c>
    </row>
    <row r="4" spans="1:17" s="584" customFormat="1" ht="11.25">
      <c r="A4" s="2556" t="s">
        <v>88</v>
      </c>
      <c r="B4" s="2556"/>
      <c r="C4" s="2556"/>
      <c r="D4" s="2556"/>
      <c r="E4" s="2556"/>
      <c r="F4" s="2556"/>
      <c r="G4" s="2556"/>
      <c r="H4" s="2556"/>
      <c r="I4" s="2556"/>
      <c r="J4" s="2556"/>
      <c r="K4" s="2556"/>
      <c r="L4" s="2556"/>
      <c r="M4" s="2556"/>
      <c r="N4" s="2556"/>
      <c r="Q4" s="738"/>
    </row>
    <row r="5" ht="6" customHeight="1" thickBot="1"/>
    <row r="6" spans="1:17" s="587" customFormat="1" ht="27" customHeight="1">
      <c r="A6" s="585" t="s">
        <v>89</v>
      </c>
      <c r="B6" s="586" t="s">
        <v>370</v>
      </c>
      <c r="C6" s="586" t="s">
        <v>371</v>
      </c>
      <c r="D6" s="586" t="s">
        <v>372</v>
      </c>
      <c r="E6" s="586" t="s">
        <v>373</v>
      </c>
      <c r="F6" s="586" t="s">
        <v>374</v>
      </c>
      <c r="G6" s="586" t="s">
        <v>375</v>
      </c>
      <c r="H6" s="586" t="s">
        <v>376</v>
      </c>
      <c r="I6" s="586" t="s">
        <v>377</v>
      </c>
      <c r="J6" s="586" t="s">
        <v>378</v>
      </c>
      <c r="K6" s="586" t="s">
        <v>379</v>
      </c>
      <c r="L6" s="586" t="s">
        <v>380</v>
      </c>
      <c r="M6" s="586" t="s">
        <v>381</v>
      </c>
      <c r="N6" s="739" t="s">
        <v>833</v>
      </c>
      <c r="O6" s="635" t="s">
        <v>455</v>
      </c>
      <c r="P6" s="636" t="s">
        <v>456</v>
      </c>
      <c r="Q6" s="740"/>
    </row>
    <row r="7" spans="1:17" s="588" customFormat="1" ht="11.25">
      <c r="A7" s="741"/>
      <c r="B7" s="741">
        <v>1</v>
      </c>
      <c r="C7" s="741">
        <v>2</v>
      </c>
      <c r="D7" s="741">
        <v>3</v>
      </c>
      <c r="E7" s="741">
        <v>4</v>
      </c>
      <c r="F7" s="741">
        <v>5</v>
      </c>
      <c r="G7" s="741">
        <v>6</v>
      </c>
      <c r="H7" s="741">
        <v>7</v>
      </c>
      <c r="I7" s="741">
        <v>8</v>
      </c>
      <c r="J7" s="741">
        <v>9</v>
      </c>
      <c r="K7" s="741">
        <v>10</v>
      </c>
      <c r="L7" s="741">
        <v>11</v>
      </c>
      <c r="M7" s="741">
        <v>12</v>
      </c>
      <c r="N7" s="742">
        <v>13</v>
      </c>
      <c r="O7" s="743">
        <v>14</v>
      </c>
      <c r="P7" s="744">
        <v>15</v>
      </c>
      <c r="Q7" s="745"/>
    </row>
    <row r="8" spans="1:17" s="747" customFormat="1" ht="14.25">
      <c r="A8" s="2557" t="s">
        <v>488</v>
      </c>
      <c r="B8" s="2558"/>
      <c r="C8" s="2558"/>
      <c r="D8" s="2558"/>
      <c r="E8" s="2558"/>
      <c r="F8" s="2558"/>
      <c r="G8" s="2558"/>
      <c r="H8" s="2558"/>
      <c r="I8" s="2558"/>
      <c r="J8" s="2558"/>
      <c r="K8" s="2558"/>
      <c r="L8" s="2558"/>
      <c r="M8" s="2558"/>
      <c r="N8" s="2558"/>
      <c r="O8" s="2558"/>
      <c r="P8" s="2559"/>
      <c r="Q8" s="746"/>
    </row>
    <row r="9" spans="1:17" s="747" customFormat="1" ht="15" thickBot="1">
      <c r="A9" s="2560" t="s">
        <v>489</v>
      </c>
      <c r="B9" s="2561"/>
      <c r="C9" s="2561"/>
      <c r="D9" s="2561"/>
      <c r="E9" s="2561"/>
      <c r="F9" s="2561"/>
      <c r="G9" s="2561"/>
      <c r="H9" s="2561"/>
      <c r="I9" s="2561"/>
      <c r="J9" s="2561"/>
      <c r="K9" s="2561"/>
      <c r="L9" s="2561"/>
      <c r="M9" s="2561"/>
      <c r="N9" s="2561"/>
      <c r="O9" s="2561"/>
      <c r="P9" s="2562"/>
      <c r="Q9" s="746"/>
    </row>
    <row r="10" spans="1:17" s="747" customFormat="1" ht="15.75" thickBot="1">
      <c r="A10" s="2563" t="s">
        <v>490</v>
      </c>
      <c r="B10" s="2564"/>
      <c r="C10" s="2564"/>
      <c r="D10" s="2564"/>
      <c r="E10" s="2564"/>
      <c r="F10" s="2564"/>
      <c r="G10" s="2564"/>
      <c r="H10" s="2564"/>
      <c r="I10" s="2564"/>
      <c r="J10" s="2564"/>
      <c r="K10" s="2564"/>
      <c r="L10" s="2564"/>
      <c r="M10" s="2564"/>
      <c r="N10" s="2564"/>
      <c r="O10" s="2564"/>
      <c r="P10" s="2565"/>
      <c r="Q10" s="746"/>
    </row>
    <row r="11" spans="1:17" s="588" customFormat="1" ht="13.5" thickBot="1">
      <c r="A11" s="748" t="s">
        <v>173</v>
      </c>
      <c r="B11" s="749"/>
      <c r="C11" s="749"/>
      <c r="D11" s="749"/>
      <c r="E11" s="749"/>
      <c r="F11" s="749"/>
      <c r="G11" s="749"/>
      <c r="H11" s="749"/>
      <c r="I11" s="749"/>
      <c r="J11" s="749"/>
      <c r="K11" s="749"/>
      <c r="L11" s="749"/>
      <c r="M11" s="749"/>
      <c r="N11" s="750">
        <f>SUM(B11:M11)</f>
        <v>0</v>
      </c>
      <c r="O11" s="751">
        <f>SUM(B11:G11)</f>
        <v>0</v>
      </c>
      <c r="P11" s="752">
        <f>SUM(H11:M11)</f>
        <v>0</v>
      </c>
      <c r="Q11" s="745"/>
    </row>
    <row r="12" spans="1:17" s="588" customFormat="1" ht="12.75" customHeight="1" thickBot="1">
      <c r="A12" s="2563" t="s">
        <v>491</v>
      </c>
      <c r="B12" s="2564"/>
      <c r="C12" s="2564"/>
      <c r="D12" s="2564"/>
      <c r="E12" s="2564"/>
      <c r="F12" s="2564"/>
      <c r="G12" s="2564"/>
      <c r="H12" s="2564"/>
      <c r="I12" s="2564"/>
      <c r="J12" s="2564"/>
      <c r="K12" s="2564"/>
      <c r="L12" s="2564"/>
      <c r="M12" s="2564"/>
      <c r="N12" s="2564"/>
      <c r="O12" s="2564"/>
      <c r="P12" s="2565"/>
      <c r="Q12" s="745"/>
    </row>
    <row r="13" spans="1:17" s="588" customFormat="1" ht="13.5" thickBot="1">
      <c r="A13" s="748" t="s">
        <v>173</v>
      </c>
      <c r="B13" s="749"/>
      <c r="C13" s="749"/>
      <c r="D13" s="749"/>
      <c r="E13" s="749"/>
      <c r="F13" s="749"/>
      <c r="G13" s="749"/>
      <c r="H13" s="749"/>
      <c r="I13" s="749"/>
      <c r="J13" s="749"/>
      <c r="K13" s="749"/>
      <c r="L13" s="749"/>
      <c r="M13" s="749"/>
      <c r="N13" s="750">
        <f>SUM(B13:M13)</f>
        <v>0</v>
      </c>
      <c r="O13" s="751">
        <f>SUM(B13:G13)</f>
        <v>0</v>
      </c>
      <c r="P13" s="752">
        <f>SUM(H13:M13)</f>
        <v>0</v>
      </c>
      <c r="Q13" s="745"/>
    </row>
    <row r="14" spans="1:17" s="588" customFormat="1" ht="12.75" customHeight="1" thickBot="1">
      <c r="A14" s="2563" t="s">
        <v>492</v>
      </c>
      <c r="B14" s="2564"/>
      <c r="C14" s="2564"/>
      <c r="D14" s="2564"/>
      <c r="E14" s="2564"/>
      <c r="F14" s="2564"/>
      <c r="G14" s="2564"/>
      <c r="H14" s="2564"/>
      <c r="I14" s="2564"/>
      <c r="J14" s="2564"/>
      <c r="K14" s="2564"/>
      <c r="L14" s="2564"/>
      <c r="M14" s="2564"/>
      <c r="N14" s="2564"/>
      <c r="O14" s="2564"/>
      <c r="P14" s="2565"/>
      <c r="Q14" s="745"/>
    </row>
    <row r="15" spans="1:17" s="588" customFormat="1" ht="13.5" thickBot="1">
      <c r="A15" s="748" t="s">
        <v>173</v>
      </c>
      <c r="B15" s="749"/>
      <c r="C15" s="749"/>
      <c r="D15" s="749"/>
      <c r="E15" s="749"/>
      <c r="F15" s="749"/>
      <c r="G15" s="749"/>
      <c r="H15" s="749"/>
      <c r="I15" s="749"/>
      <c r="J15" s="749"/>
      <c r="K15" s="749"/>
      <c r="L15" s="749"/>
      <c r="M15" s="749"/>
      <c r="N15" s="750">
        <f>SUM(B15:M15)</f>
        <v>0</v>
      </c>
      <c r="O15" s="751">
        <f>SUM(B15:G15)</f>
        <v>0</v>
      </c>
      <c r="P15" s="752">
        <f>SUM(H15:M15)</f>
        <v>0</v>
      </c>
      <c r="Q15" s="745"/>
    </row>
    <row r="16" spans="1:17" s="588" customFormat="1" ht="14.25" thickBot="1">
      <c r="A16" s="753" t="s">
        <v>493</v>
      </c>
      <c r="B16" s="754">
        <f>B11+B13+B15</f>
        <v>0</v>
      </c>
      <c r="C16" s="754">
        <f aca="true" t="shared" si="0" ref="C16:P16">C11+C13+C15</f>
        <v>0</v>
      </c>
      <c r="D16" s="754">
        <f t="shared" si="0"/>
        <v>0</v>
      </c>
      <c r="E16" s="754">
        <f t="shared" si="0"/>
        <v>0</v>
      </c>
      <c r="F16" s="754">
        <f t="shared" si="0"/>
        <v>0</v>
      </c>
      <c r="G16" s="754">
        <f t="shared" si="0"/>
        <v>0</v>
      </c>
      <c r="H16" s="754">
        <f t="shared" si="0"/>
        <v>0</v>
      </c>
      <c r="I16" s="754">
        <f t="shared" si="0"/>
        <v>0</v>
      </c>
      <c r="J16" s="754">
        <f t="shared" si="0"/>
        <v>0</v>
      </c>
      <c r="K16" s="754">
        <f t="shared" si="0"/>
        <v>0</v>
      </c>
      <c r="L16" s="754">
        <f t="shared" si="0"/>
        <v>0</v>
      </c>
      <c r="M16" s="754">
        <f t="shared" si="0"/>
        <v>0</v>
      </c>
      <c r="N16" s="755">
        <f t="shared" si="0"/>
        <v>0</v>
      </c>
      <c r="O16" s="756">
        <f t="shared" si="0"/>
        <v>0</v>
      </c>
      <c r="P16" s="757">
        <f t="shared" si="0"/>
        <v>0</v>
      </c>
      <c r="Q16" s="745"/>
    </row>
    <row r="17" spans="1:17" s="589" customFormat="1" ht="18" customHeight="1">
      <c r="A17" s="2569" t="s">
        <v>494</v>
      </c>
      <c r="B17" s="2570"/>
      <c r="C17" s="2570"/>
      <c r="D17" s="2570"/>
      <c r="E17" s="2570"/>
      <c r="F17" s="2570"/>
      <c r="G17" s="2570"/>
      <c r="H17" s="2570"/>
      <c r="I17" s="2570"/>
      <c r="J17" s="2570"/>
      <c r="K17" s="2570"/>
      <c r="L17" s="2570"/>
      <c r="M17" s="2570"/>
      <c r="N17" s="2570"/>
      <c r="O17" s="2570"/>
      <c r="P17" s="2571"/>
      <c r="Q17" s="758"/>
    </row>
    <row r="18" spans="1:17" s="589" customFormat="1" ht="18" customHeight="1">
      <c r="A18" s="2572" t="s">
        <v>490</v>
      </c>
      <c r="B18" s="2573"/>
      <c r="C18" s="2573"/>
      <c r="D18" s="2573"/>
      <c r="E18" s="2573"/>
      <c r="F18" s="2573"/>
      <c r="G18" s="2573"/>
      <c r="H18" s="2573"/>
      <c r="I18" s="2573"/>
      <c r="J18" s="2573"/>
      <c r="K18" s="2573"/>
      <c r="L18" s="2573"/>
      <c r="M18" s="2573"/>
      <c r="N18" s="2573"/>
      <c r="O18" s="2573"/>
      <c r="P18" s="2574"/>
      <c r="Q18" s="758"/>
    </row>
    <row r="19" spans="1:16" ht="13.5" thickBot="1">
      <c r="A19" s="748" t="s">
        <v>173</v>
      </c>
      <c r="B19" s="749"/>
      <c r="C19" s="749"/>
      <c r="D19" s="749"/>
      <c r="E19" s="749"/>
      <c r="F19" s="749"/>
      <c r="G19" s="749"/>
      <c r="H19" s="749"/>
      <c r="I19" s="749"/>
      <c r="J19" s="749"/>
      <c r="K19" s="749"/>
      <c r="L19" s="749"/>
      <c r="M19" s="749"/>
      <c r="N19" s="750">
        <f>SUM(B19:M19)</f>
        <v>0</v>
      </c>
      <c r="O19" s="751">
        <f>SUM(B19:G19)</f>
        <v>0</v>
      </c>
      <c r="P19" s="752">
        <f>SUM(H19:M19)</f>
        <v>0</v>
      </c>
    </row>
    <row r="20" spans="1:16" ht="15.75" thickBot="1">
      <c r="A20" s="2563" t="s">
        <v>491</v>
      </c>
      <c r="B20" s="2564"/>
      <c r="C20" s="2564"/>
      <c r="D20" s="2564"/>
      <c r="E20" s="2564"/>
      <c r="F20" s="2564"/>
      <c r="G20" s="2564"/>
      <c r="H20" s="2564"/>
      <c r="I20" s="2564"/>
      <c r="J20" s="2564"/>
      <c r="K20" s="2564"/>
      <c r="L20" s="2564"/>
      <c r="M20" s="2564"/>
      <c r="N20" s="2564"/>
      <c r="O20" s="2564"/>
      <c r="P20" s="2565"/>
    </row>
    <row r="21" spans="1:17" s="590" customFormat="1" ht="13.5" thickBot="1">
      <c r="A21" s="748" t="s">
        <v>173</v>
      </c>
      <c r="B21" s="749"/>
      <c r="C21" s="749"/>
      <c r="D21" s="749"/>
      <c r="E21" s="749"/>
      <c r="F21" s="749"/>
      <c r="G21" s="749"/>
      <c r="H21" s="749"/>
      <c r="I21" s="749"/>
      <c r="J21" s="749"/>
      <c r="K21" s="749"/>
      <c r="L21" s="749"/>
      <c r="M21" s="749"/>
      <c r="N21" s="750">
        <f>SUM(B21:M21)</f>
        <v>0</v>
      </c>
      <c r="O21" s="751">
        <f>SUM(B21:G21)</f>
        <v>0</v>
      </c>
      <c r="P21" s="752">
        <f>SUM(H21:M21)</f>
        <v>0</v>
      </c>
      <c r="Q21" s="759"/>
    </row>
    <row r="22" spans="1:16" ht="15.75" thickBot="1">
      <c r="A22" s="2563" t="s">
        <v>492</v>
      </c>
      <c r="B22" s="2564"/>
      <c r="C22" s="2564"/>
      <c r="D22" s="2564"/>
      <c r="E22" s="2564"/>
      <c r="F22" s="2564"/>
      <c r="G22" s="2564"/>
      <c r="H22" s="2564"/>
      <c r="I22" s="2564"/>
      <c r="J22" s="2564"/>
      <c r="K22" s="2564"/>
      <c r="L22" s="2564"/>
      <c r="M22" s="2564"/>
      <c r="N22" s="2564"/>
      <c r="O22" s="2564"/>
      <c r="P22" s="2565"/>
    </row>
    <row r="23" spans="1:16" ht="13.5" thickBot="1">
      <c r="A23" s="748" t="s">
        <v>173</v>
      </c>
      <c r="B23" s="749"/>
      <c r="C23" s="749"/>
      <c r="D23" s="749"/>
      <c r="E23" s="749"/>
      <c r="F23" s="749"/>
      <c r="G23" s="749"/>
      <c r="H23" s="749"/>
      <c r="I23" s="749"/>
      <c r="J23" s="749"/>
      <c r="K23" s="749"/>
      <c r="L23" s="749"/>
      <c r="M23" s="749"/>
      <c r="N23" s="750">
        <f>SUM(B23:M23)</f>
        <v>0</v>
      </c>
      <c r="O23" s="751">
        <f>SUM(B23:G23)</f>
        <v>0</v>
      </c>
      <c r="P23" s="752">
        <f>SUM(H23:M23)</f>
        <v>0</v>
      </c>
    </row>
    <row r="24" spans="1:17" s="589" customFormat="1" ht="14.25" thickBot="1">
      <c r="A24" s="753" t="s">
        <v>495</v>
      </c>
      <c r="B24" s="760">
        <f>B19+B21+B23</f>
        <v>0</v>
      </c>
      <c r="C24" s="760">
        <f aca="true" t="shared" si="1" ref="C24:P24">C19+C21+C23</f>
        <v>0</v>
      </c>
      <c r="D24" s="760">
        <f t="shared" si="1"/>
        <v>0</v>
      </c>
      <c r="E24" s="760">
        <f t="shared" si="1"/>
        <v>0</v>
      </c>
      <c r="F24" s="760">
        <f t="shared" si="1"/>
        <v>0</v>
      </c>
      <c r="G24" s="760">
        <f t="shared" si="1"/>
        <v>0</v>
      </c>
      <c r="H24" s="760">
        <f t="shared" si="1"/>
        <v>0</v>
      </c>
      <c r="I24" s="760">
        <f t="shared" si="1"/>
        <v>0</v>
      </c>
      <c r="J24" s="760">
        <f t="shared" si="1"/>
        <v>0</v>
      </c>
      <c r="K24" s="760">
        <f t="shared" si="1"/>
        <v>0</v>
      </c>
      <c r="L24" s="760">
        <f t="shared" si="1"/>
        <v>0</v>
      </c>
      <c r="M24" s="760">
        <f t="shared" si="1"/>
        <v>0</v>
      </c>
      <c r="N24" s="761">
        <f t="shared" si="1"/>
        <v>0</v>
      </c>
      <c r="O24" s="617">
        <f t="shared" si="1"/>
        <v>0</v>
      </c>
      <c r="P24" s="762">
        <f t="shared" si="1"/>
        <v>0</v>
      </c>
      <c r="Q24" s="758"/>
    </row>
    <row r="25" spans="1:17" s="589" customFormat="1" ht="24">
      <c r="A25" s="763" t="s">
        <v>496</v>
      </c>
      <c r="B25" s="764">
        <f>B16+B24</f>
        <v>0</v>
      </c>
      <c r="C25" s="764">
        <f aca="true" t="shared" si="2" ref="C25:P25">C16+C24</f>
        <v>0</v>
      </c>
      <c r="D25" s="764">
        <f t="shared" si="2"/>
        <v>0</v>
      </c>
      <c r="E25" s="764">
        <f t="shared" si="2"/>
        <v>0</v>
      </c>
      <c r="F25" s="764">
        <f t="shared" si="2"/>
        <v>0</v>
      </c>
      <c r="G25" s="764">
        <f t="shared" si="2"/>
        <v>0</v>
      </c>
      <c r="H25" s="764">
        <f t="shared" si="2"/>
        <v>0</v>
      </c>
      <c r="I25" s="764">
        <f t="shared" si="2"/>
        <v>0</v>
      </c>
      <c r="J25" s="764">
        <f t="shared" si="2"/>
        <v>0</v>
      </c>
      <c r="K25" s="764">
        <f t="shared" si="2"/>
        <v>0</v>
      </c>
      <c r="L25" s="764">
        <f t="shared" si="2"/>
        <v>0</v>
      </c>
      <c r="M25" s="764">
        <f t="shared" si="2"/>
        <v>0</v>
      </c>
      <c r="N25" s="764">
        <f t="shared" si="2"/>
        <v>0</v>
      </c>
      <c r="O25" s="765">
        <f t="shared" si="2"/>
        <v>0</v>
      </c>
      <c r="P25" s="765">
        <f t="shared" si="2"/>
        <v>0</v>
      </c>
      <c r="Q25" s="758"/>
    </row>
    <row r="26" spans="1:17" s="589" customFormat="1" ht="12.75">
      <c r="A26" s="763"/>
      <c r="B26" s="764"/>
      <c r="C26" s="764"/>
      <c r="D26" s="764"/>
      <c r="E26" s="764"/>
      <c r="F26" s="764"/>
      <c r="G26" s="764"/>
      <c r="H26" s="764"/>
      <c r="I26" s="764"/>
      <c r="J26" s="764"/>
      <c r="K26" s="764"/>
      <c r="L26" s="764"/>
      <c r="M26" s="764"/>
      <c r="N26" s="764"/>
      <c r="O26" s="765"/>
      <c r="P26" s="765"/>
      <c r="Q26" s="758"/>
    </row>
    <row r="27" spans="1:17" s="598" customFormat="1" ht="24" customHeight="1" thickBot="1">
      <c r="A27" s="2568" t="s">
        <v>98</v>
      </c>
      <c r="B27" s="2568"/>
      <c r="C27" s="597"/>
      <c r="D27" s="597"/>
      <c r="E27" s="597"/>
      <c r="F27" s="597"/>
      <c r="G27" s="597"/>
      <c r="L27" s="766" t="e">
        <f>#REF!/#REF!</f>
        <v>#REF!</v>
      </c>
      <c r="Q27" s="767"/>
    </row>
    <row r="28" spans="1:24" s="600" customFormat="1" ht="11.25">
      <c r="A28" s="599"/>
      <c r="C28" s="602" t="s">
        <v>99</v>
      </c>
      <c r="D28" s="2567" t="s">
        <v>100</v>
      </c>
      <c r="E28" s="2567"/>
      <c r="F28" s="2567"/>
      <c r="G28" s="602"/>
      <c r="H28" s="602"/>
      <c r="I28" s="602"/>
      <c r="J28" s="602"/>
      <c r="K28" s="602"/>
      <c r="L28" s="602"/>
      <c r="M28" s="602"/>
      <c r="N28" s="602"/>
      <c r="O28" s="602"/>
      <c r="P28" s="602"/>
      <c r="Q28" s="768"/>
      <c r="R28" s="602"/>
      <c r="S28" s="602"/>
      <c r="T28" s="602"/>
      <c r="U28" s="602"/>
      <c r="V28" s="602"/>
      <c r="W28" s="602"/>
      <c r="X28" s="602"/>
    </row>
    <row r="29" spans="1:17" s="598" customFormat="1" ht="13.5" thickBot="1">
      <c r="A29" s="2568" t="s">
        <v>101</v>
      </c>
      <c r="B29" s="2568"/>
      <c r="C29" s="597"/>
      <c r="D29" s="597"/>
      <c r="E29" s="597"/>
      <c r="F29" s="597"/>
      <c r="G29" s="597"/>
      <c r="Q29" s="767"/>
    </row>
    <row r="30" spans="1:17" s="600" customFormat="1" ht="11.25">
      <c r="A30" s="599"/>
      <c r="C30" s="601" t="s">
        <v>99</v>
      </c>
      <c r="D30" s="603" t="s">
        <v>102</v>
      </c>
      <c r="E30" s="603"/>
      <c r="Q30" s="769"/>
    </row>
  </sheetData>
  <sheetProtection/>
  <mergeCells count="14">
    <mergeCell ref="D28:F28"/>
    <mergeCell ref="A29:B29"/>
    <mergeCell ref="A14:P14"/>
    <mergeCell ref="A17:P17"/>
    <mergeCell ref="A18:P18"/>
    <mergeCell ref="A20:P20"/>
    <mergeCell ref="A22:P22"/>
    <mergeCell ref="A27:B27"/>
    <mergeCell ref="A4:N4"/>
    <mergeCell ref="A8:P8"/>
    <mergeCell ref="A9:P9"/>
    <mergeCell ref="A10:P10"/>
    <mergeCell ref="A12:P12"/>
    <mergeCell ref="A2:P2"/>
  </mergeCells>
  <printOptions horizontalCentered="1"/>
  <pageMargins left="0.1968503937007874" right="0.1968503937007874" top="0.4330708661417323" bottom="0.3937007874015748" header="0.31496062992125984" footer="0.1968503937007874"/>
  <pageSetup fitToHeight="2" horizontalDpi="600" verticalDpi="600" orientation="landscape" paperSize="9" scale="62" r:id="rId1"/>
  <headerFooter alignWithMargins="0">
    <oddFooter>&amp;R&amp;6&amp;Z&amp;F   &amp;A</oddFooter>
  </headerFooter>
  <rowBreaks count="1" manualBreakCount="1">
    <brk id="23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">
    <tabColor rgb="FF00B050"/>
    <pageSetUpPr fitToPage="1"/>
  </sheetPr>
  <dimension ref="A1:X78"/>
  <sheetViews>
    <sheetView view="pageBreakPreview" zoomScale="110" zoomScaleSheetLayoutView="11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7" sqref="N7"/>
    </sheetView>
  </sheetViews>
  <sheetFormatPr defaultColWidth="10.625" defaultRowHeight="12.75"/>
  <cols>
    <col min="1" max="1" width="33.375" style="579" customWidth="1"/>
    <col min="2" max="13" width="10.00390625" style="579" customWidth="1"/>
    <col min="14" max="14" width="10.00390625" style="596" customWidth="1"/>
    <col min="15" max="16384" width="10.625" style="579" customWidth="1"/>
  </cols>
  <sheetData>
    <row r="1" ht="12">
      <c r="N1" s="579"/>
    </row>
    <row r="2" spans="1:14" s="580" customFormat="1" ht="15.75">
      <c r="A2" s="2566" t="s">
        <v>834</v>
      </c>
      <c r="B2" s="2566"/>
      <c r="C2" s="2566"/>
      <c r="D2" s="2566"/>
      <c r="E2" s="2566"/>
      <c r="F2" s="2566"/>
      <c r="G2" s="2566"/>
      <c r="H2" s="2566"/>
      <c r="I2" s="2566"/>
      <c r="J2" s="2566"/>
      <c r="K2" s="2566"/>
      <c r="L2" s="2566"/>
      <c r="M2" s="2566"/>
      <c r="N2" s="2566"/>
    </row>
    <row r="3" spans="1:14" ht="12.75" thickBot="1">
      <c r="A3" s="581"/>
      <c r="B3" s="582"/>
      <c r="C3" s="582"/>
      <c r="D3" s="582"/>
      <c r="E3" s="582"/>
      <c r="F3" s="582"/>
      <c r="G3" s="582"/>
      <c r="H3" s="582"/>
      <c r="I3" s="582"/>
      <c r="J3" s="581"/>
      <c r="K3" s="581"/>
      <c r="L3" s="581"/>
      <c r="M3" s="581"/>
      <c r="N3" s="583" t="s">
        <v>87</v>
      </c>
    </row>
    <row r="4" spans="1:14" s="584" customFormat="1" ht="11.25">
      <c r="A4" s="2556" t="s">
        <v>88</v>
      </c>
      <c r="B4" s="2556"/>
      <c r="C4" s="2556"/>
      <c r="D4" s="2556"/>
      <c r="E4" s="2556"/>
      <c r="F4" s="2556"/>
      <c r="G4" s="2556"/>
      <c r="H4" s="2556"/>
      <c r="I4" s="2556"/>
      <c r="J4" s="2556"/>
      <c r="K4" s="2556"/>
      <c r="L4" s="2556"/>
      <c r="M4" s="2556"/>
      <c r="N4" s="2556"/>
    </row>
    <row r="5" ht="6" customHeight="1" thickBot="1">
      <c r="N5" s="579"/>
    </row>
    <row r="6" spans="1:16" s="587" customFormat="1" ht="27" customHeight="1">
      <c r="A6" s="777" t="s">
        <v>89</v>
      </c>
      <c r="B6" s="778" t="s">
        <v>370</v>
      </c>
      <c r="C6" s="778" t="s">
        <v>371</v>
      </c>
      <c r="D6" s="778" t="s">
        <v>372</v>
      </c>
      <c r="E6" s="778" t="s">
        <v>373</v>
      </c>
      <c r="F6" s="778" t="s">
        <v>374</v>
      </c>
      <c r="G6" s="778" t="s">
        <v>375</v>
      </c>
      <c r="H6" s="778" t="s">
        <v>376</v>
      </c>
      <c r="I6" s="778" t="s">
        <v>377</v>
      </c>
      <c r="J6" s="778" t="s">
        <v>378</v>
      </c>
      <c r="K6" s="778" t="s">
        <v>379</v>
      </c>
      <c r="L6" s="778" t="s">
        <v>380</v>
      </c>
      <c r="M6" s="778" t="s">
        <v>381</v>
      </c>
      <c r="N6" s="779" t="s">
        <v>833</v>
      </c>
      <c r="O6" s="780" t="s">
        <v>455</v>
      </c>
      <c r="P6" s="781" t="s">
        <v>456</v>
      </c>
    </row>
    <row r="7" spans="1:16" s="588" customFormat="1" ht="12" thickBot="1">
      <c r="A7" s="782"/>
      <c r="B7" s="782">
        <v>1</v>
      </c>
      <c r="C7" s="782">
        <v>2</v>
      </c>
      <c r="D7" s="782">
        <v>3</v>
      </c>
      <c r="E7" s="782">
        <v>4</v>
      </c>
      <c r="F7" s="782">
        <v>5</v>
      </c>
      <c r="G7" s="782">
        <v>6</v>
      </c>
      <c r="H7" s="782">
        <v>7</v>
      </c>
      <c r="I7" s="782">
        <v>8</v>
      </c>
      <c r="J7" s="782">
        <v>9</v>
      </c>
      <c r="K7" s="782">
        <v>10</v>
      </c>
      <c r="L7" s="782">
        <v>11</v>
      </c>
      <c r="M7" s="782">
        <v>12</v>
      </c>
      <c r="N7" s="783">
        <v>13</v>
      </c>
      <c r="O7" s="784">
        <v>14</v>
      </c>
      <c r="P7" s="785">
        <v>15</v>
      </c>
    </row>
    <row r="8" spans="1:16" s="589" customFormat="1" ht="18.75" customHeight="1">
      <c r="A8" s="786" t="s">
        <v>90</v>
      </c>
      <c r="B8" s="787"/>
      <c r="C8" s="787"/>
      <c r="D8" s="787"/>
      <c r="E8" s="787"/>
      <c r="F8" s="787"/>
      <c r="G8" s="787"/>
      <c r="H8" s="787"/>
      <c r="I8" s="787"/>
      <c r="J8" s="787"/>
      <c r="K8" s="787"/>
      <c r="L8" s="787"/>
      <c r="M8" s="787"/>
      <c r="N8" s="788"/>
      <c r="O8" s="789"/>
      <c r="P8" s="790"/>
    </row>
    <row r="9" spans="1:16" s="590" customFormat="1" ht="12.75">
      <c r="A9" s="791" t="s">
        <v>103</v>
      </c>
      <c r="B9" s="592">
        <f>SUM(B10:B12)</f>
        <v>0</v>
      </c>
      <c r="C9" s="592">
        <f aca="true" t="shared" si="0" ref="C9:M9">SUM(C10:C12)</f>
        <v>0</v>
      </c>
      <c r="D9" s="592">
        <f t="shared" si="0"/>
        <v>0</v>
      </c>
      <c r="E9" s="592">
        <f t="shared" si="0"/>
        <v>0</v>
      </c>
      <c r="F9" s="592">
        <f t="shared" si="0"/>
        <v>0</v>
      </c>
      <c r="G9" s="592">
        <f t="shared" si="0"/>
        <v>0</v>
      </c>
      <c r="H9" s="592">
        <f t="shared" si="0"/>
        <v>0</v>
      </c>
      <c r="I9" s="592">
        <f t="shared" si="0"/>
        <v>0</v>
      </c>
      <c r="J9" s="592">
        <f t="shared" si="0"/>
        <v>0</v>
      </c>
      <c r="K9" s="592">
        <f t="shared" si="0"/>
        <v>0</v>
      </c>
      <c r="L9" s="592">
        <f t="shared" si="0"/>
        <v>0</v>
      </c>
      <c r="M9" s="592">
        <f t="shared" si="0"/>
        <v>0</v>
      </c>
      <c r="N9" s="628">
        <f aca="true" t="shared" si="1" ref="N9:N34">SUM(B9:M9)</f>
        <v>0</v>
      </c>
      <c r="O9" s="643">
        <f>SUM(B9:G9)</f>
        <v>0</v>
      </c>
      <c r="P9" s="644">
        <f>SUM(H9:M9)</f>
        <v>0</v>
      </c>
    </row>
    <row r="10" spans="1:16" ht="12.75">
      <c r="A10" s="792" t="s">
        <v>310</v>
      </c>
      <c r="B10" s="793"/>
      <c r="C10" s="793"/>
      <c r="D10" s="793"/>
      <c r="E10" s="793"/>
      <c r="F10" s="793"/>
      <c r="G10" s="793"/>
      <c r="H10" s="793"/>
      <c r="I10" s="793"/>
      <c r="J10" s="793"/>
      <c r="K10" s="793"/>
      <c r="L10" s="793"/>
      <c r="M10" s="793"/>
      <c r="N10" s="629">
        <f t="shared" si="1"/>
        <v>0</v>
      </c>
      <c r="O10" s="645">
        <f aca="true" t="shared" si="2" ref="O10:O34">SUM(B10:G10)</f>
        <v>0</v>
      </c>
      <c r="P10" s="646">
        <f aca="true" t="shared" si="3" ref="P10:P34">SUM(H10:M10)</f>
        <v>0</v>
      </c>
    </row>
    <row r="11" spans="1:16" ht="12.75">
      <c r="A11" s="792" t="s">
        <v>91</v>
      </c>
      <c r="B11" s="793"/>
      <c r="C11" s="793"/>
      <c r="D11" s="793"/>
      <c r="E11" s="793"/>
      <c r="F11" s="793"/>
      <c r="G11" s="793"/>
      <c r="H11" s="793"/>
      <c r="I11" s="793"/>
      <c r="J11" s="793"/>
      <c r="K11" s="793"/>
      <c r="L11" s="793"/>
      <c r="M11" s="793"/>
      <c r="N11" s="629">
        <f t="shared" si="1"/>
        <v>0</v>
      </c>
      <c r="O11" s="645">
        <f t="shared" si="2"/>
        <v>0</v>
      </c>
      <c r="P11" s="646">
        <f t="shared" si="3"/>
        <v>0</v>
      </c>
    </row>
    <row r="12" spans="1:16" ht="12.75">
      <c r="A12" s="792" t="s">
        <v>209</v>
      </c>
      <c r="B12" s="793"/>
      <c r="C12" s="793"/>
      <c r="D12" s="793"/>
      <c r="E12" s="793"/>
      <c r="F12" s="793"/>
      <c r="G12" s="793"/>
      <c r="H12" s="793"/>
      <c r="I12" s="793"/>
      <c r="J12" s="793"/>
      <c r="K12" s="793"/>
      <c r="L12" s="793"/>
      <c r="M12" s="793"/>
      <c r="N12" s="629">
        <f t="shared" si="1"/>
        <v>0</v>
      </c>
      <c r="O12" s="645">
        <f t="shared" si="2"/>
        <v>0</v>
      </c>
      <c r="P12" s="646">
        <f t="shared" si="3"/>
        <v>0</v>
      </c>
    </row>
    <row r="13" spans="1:16" s="590" customFormat="1" ht="12.75">
      <c r="A13" s="791" t="s">
        <v>104</v>
      </c>
      <c r="B13" s="592">
        <f aca="true" t="shared" si="4" ref="B13:M13">SUM(B14:B16)</f>
        <v>0</v>
      </c>
      <c r="C13" s="592">
        <f t="shared" si="4"/>
        <v>0</v>
      </c>
      <c r="D13" s="592">
        <f t="shared" si="4"/>
        <v>0</v>
      </c>
      <c r="E13" s="592">
        <f t="shared" si="4"/>
        <v>0</v>
      </c>
      <c r="F13" s="592">
        <f t="shared" si="4"/>
        <v>0</v>
      </c>
      <c r="G13" s="592">
        <f t="shared" si="4"/>
        <v>0</v>
      </c>
      <c r="H13" s="592">
        <f t="shared" si="4"/>
        <v>0</v>
      </c>
      <c r="I13" s="592">
        <f t="shared" si="4"/>
        <v>0</v>
      </c>
      <c r="J13" s="592">
        <f t="shared" si="4"/>
        <v>0</v>
      </c>
      <c r="K13" s="592">
        <f t="shared" si="4"/>
        <v>0</v>
      </c>
      <c r="L13" s="592">
        <f t="shared" si="4"/>
        <v>0</v>
      </c>
      <c r="M13" s="592">
        <f t="shared" si="4"/>
        <v>0</v>
      </c>
      <c r="N13" s="628">
        <f t="shared" si="1"/>
        <v>0</v>
      </c>
      <c r="O13" s="643">
        <f t="shared" si="2"/>
        <v>0</v>
      </c>
      <c r="P13" s="644">
        <f t="shared" si="3"/>
        <v>0</v>
      </c>
    </row>
    <row r="14" spans="1:16" ht="12.75">
      <c r="A14" s="792" t="s">
        <v>310</v>
      </c>
      <c r="B14" s="793"/>
      <c r="C14" s="793"/>
      <c r="D14" s="793"/>
      <c r="E14" s="793"/>
      <c r="F14" s="793"/>
      <c r="G14" s="793"/>
      <c r="H14" s="793"/>
      <c r="I14" s="793"/>
      <c r="J14" s="793"/>
      <c r="K14" s="793"/>
      <c r="L14" s="793"/>
      <c r="M14" s="793"/>
      <c r="N14" s="629">
        <f t="shared" si="1"/>
        <v>0</v>
      </c>
      <c r="O14" s="645">
        <f t="shared" si="2"/>
        <v>0</v>
      </c>
      <c r="P14" s="646">
        <f t="shared" si="3"/>
        <v>0</v>
      </c>
    </row>
    <row r="15" spans="1:16" ht="12.75">
      <c r="A15" s="792" t="s">
        <v>91</v>
      </c>
      <c r="B15" s="793"/>
      <c r="C15" s="793"/>
      <c r="D15" s="793"/>
      <c r="E15" s="793"/>
      <c r="F15" s="793"/>
      <c r="G15" s="793"/>
      <c r="H15" s="793"/>
      <c r="I15" s="793"/>
      <c r="J15" s="793"/>
      <c r="K15" s="793"/>
      <c r="L15" s="793"/>
      <c r="M15" s="793"/>
      <c r="N15" s="629">
        <f t="shared" si="1"/>
        <v>0</v>
      </c>
      <c r="O15" s="645">
        <f t="shared" si="2"/>
        <v>0</v>
      </c>
      <c r="P15" s="646">
        <f t="shared" si="3"/>
        <v>0</v>
      </c>
    </row>
    <row r="16" spans="1:16" ht="12.75">
      <c r="A16" s="792" t="s">
        <v>209</v>
      </c>
      <c r="B16" s="793"/>
      <c r="C16" s="793"/>
      <c r="D16" s="793"/>
      <c r="E16" s="793"/>
      <c r="F16" s="793"/>
      <c r="G16" s="793"/>
      <c r="H16" s="793"/>
      <c r="I16" s="793"/>
      <c r="J16" s="793"/>
      <c r="K16" s="793"/>
      <c r="L16" s="793"/>
      <c r="M16" s="793"/>
      <c r="N16" s="629">
        <f t="shared" si="1"/>
        <v>0</v>
      </c>
      <c r="O16" s="645">
        <f t="shared" si="2"/>
        <v>0</v>
      </c>
      <c r="P16" s="646">
        <f t="shared" si="3"/>
        <v>0</v>
      </c>
    </row>
    <row r="17" spans="1:16" s="590" customFormat="1" ht="12.75">
      <c r="A17" s="791" t="s">
        <v>105</v>
      </c>
      <c r="B17" s="592">
        <f>SUM(B18:B21)</f>
        <v>0</v>
      </c>
      <c r="C17" s="592">
        <f aca="true" t="shared" si="5" ref="C17:M17">SUM(C18:C21)</f>
        <v>0</v>
      </c>
      <c r="D17" s="592">
        <f t="shared" si="5"/>
        <v>0</v>
      </c>
      <c r="E17" s="592">
        <f t="shared" si="5"/>
        <v>0</v>
      </c>
      <c r="F17" s="592">
        <f t="shared" si="5"/>
        <v>0</v>
      </c>
      <c r="G17" s="592">
        <f t="shared" si="5"/>
        <v>0</v>
      </c>
      <c r="H17" s="592">
        <f t="shared" si="5"/>
        <v>0</v>
      </c>
      <c r="I17" s="592">
        <f t="shared" si="5"/>
        <v>0</v>
      </c>
      <c r="J17" s="592">
        <f t="shared" si="5"/>
        <v>0</v>
      </c>
      <c r="K17" s="592">
        <f t="shared" si="5"/>
        <v>0</v>
      </c>
      <c r="L17" s="592">
        <f t="shared" si="5"/>
        <v>0</v>
      </c>
      <c r="M17" s="592">
        <f t="shared" si="5"/>
        <v>0</v>
      </c>
      <c r="N17" s="628">
        <f t="shared" si="1"/>
        <v>0</v>
      </c>
      <c r="O17" s="643">
        <f t="shared" si="2"/>
        <v>0</v>
      </c>
      <c r="P17" s="644">
        <f t="shared" si="3"/>
        <v>0</v>
      </c>
    </row>
    <row r="18" spans="1:16" ht="12.75">
      <c r="A18" s="792" t="s">
        <v>92</v>
      </c>
      <c r="B18" s="793"/>
      <c r="C18" s="793"/>
      <c r="D18" s="793"/>
      <c r="E18" s="793"/>
      <c r="F18" s="793"/>
      <c r="G18" s="793"/>
      <c r="H18" s="793"/>
      <c r="I18" s="793"/>
      <c r="J18" s="793"/>
      <c r="K18" s="793"/>
      <c r="L18" s="793"/>
      <c r="M18" s="793"/>
      <c r="N18" s="629">
        <f t="shared" si="1"/>
        <v>0</v>
      </c>
      <c r="O18" s="645">
        <f t="shared" si="2"/>
        <v>0</v>
      </c>
      <c r="P18" s="646">
        <f t="shared" si="3"/>
        <v>0</v>
      </c>
    </row>
    <row r="19" spans="1:16" ht="12.75">
      <c r="A19" s="792" t="s">
        <v>310</v>
      </c>
      <c r="B19" s="793"/>
      <c r="C19" s="793"/>
      <c r="D19" s="793"/>
      <c r="E19" s="793"/>
      <c r="F19" s="793"/>
      <c r="G19" s="793"/>
      <c r="H19" s="793"/>
      <c r="I19" s="793"/>
      <c r="J19" s="793"/>
      <c r="K19" s="793"/>
      <c r="L19" s="793"/>
      <c r="M19" s="793"/>
      <c r="N19" s="629">
        <f t="shared" si="1"/>
        <v>0</v>
      </c>
      <c r="O19" s="645">
        <f t="shared" si="2"/>
        <v>0</v>
      </c>
      <c r="P19" s="646">
        <f t="shared" si="3"/>
        <v>0</v>
      </c>
    </row>
    <row r="20" spans="1:16" ht="12.75">
      <c r="A20" s="792" t="s">
        <v>91</v>
      </c>
      <c r="B20" s="793"/>
      <c r="C20" s="793"/>
      <c r="D20" s="793"/>
      <c r="E20" s="793"/>
      <c r="F20" s="793"/>
      <c r="G20" s="793"/>
      <c r="H20" s="793"/>
      <c r="I20" s="793"/>
      <c r="J20" s="793"/>
      <c r="K20" s="793"/>
      <c r="L20" s="793"/>
      <c r="M20" s="793"/>
      <c r="N20" s="629">
        <f t="shared" si="1"/>
        <v>0</v>
      </c>
      <c r="O20" s="645">
        <f t="shared" si="2"/>
        <v>0</v>
      </c>
      <c r="P20" s="646">
        <f t="shared" si="3"/>
        <v>0</v>
      </c>
    </row>
    <row r="21" spans="1:16" ht="12.75">
      <c r="A21" s="792" t="s">
        <v>209</v>
      </c>
      <c r="B21" s="793"/>
      <c r="C21" s="793"/>
      <c r="D21" s="793"/>
      <c r="E21" s="793"/>
      <c r="F21" s="793"/>
      <c r="G21" s="793"/>
      <c r="H21" s="793"/>
      <c r="I21" s="793"/>
      <c r="J21" s="793"/>
      <c r="K21" s="793"/>
      <c r="L21" s="793"/>
      <c r="M21" s="793"/>
      <c r="N21" s="629">
        <f t="shared" si="1"/>
        <v>0</v>
      </c>
      <c r="O21" s="645">
        <f t="shared" si="2"/>
        <v>0</v>
      </c>
      <c r="P21" s="646">
        <f t="shared" si="3"/>
        <v>0</v>
      </c>
    </row>
    <row r="22" spans="1:16" s="590" customFormat="1" ht="12.75">
      <c r="A22" s="791" t="s">
        <v>106</v>
      </c>
      <c r="B22" s="592">
        <f>SUM(B23:B25)</f>
        <v>0</v>
      </c>
      <c r="C22" s="592">
        <f aca="true" t="shared" si="6" ref="C22:M22">SUM(C23:C25)</f>
        <v>0</v>
      </c>
      <c r="D22" s="592">
        <f t="shared" si="6"/>
        <v>0</v>
      </c>
      <c r="E22" s="592">
        <f t="shared" si="6"/>
        <v>0</v>
      </c>
      <c r="F22" s="592">
        <f t="shared" si="6"/>
        <v>0</v>
      </c>
      <c r="G22" s="592">
        <f t="shared" si="6"/>
        <v>0</v>
      </c>
      <c r="H22" s="592">
        <f t="shared" si="6"/>
        <v>0</v>
      </c>
      <c r="I22" s="592">
        <f t="shared" si="6"/>
        <v>0</v>
      </c>
      <c r="J22" s="592">
        <f t="shared" si="6"/>
        <v>0</v>
      </c>
      <c r="K22" s="592">
        <f t="shared" si="6"/>
        <v>0</v>
      </c>
      <c r="L22" s="592">
        <f t="shared" si="6"/>
        <v>0</v>
      </c>
      <c r="M22" s="592">
        <f t="shared" si="6"/>
        <v>0</v>
      </c>
      <c r="N22" s="628">
        <f t="shared" si="1"/>
        <v>0</v>
      </c>
      <c r="O22" s="643">
        <f t="shared" si="2"/>
        <v>0</v>
      </c>
      <c r="P22" s="644">
        <f t="shared" si="3"/>
        <v>0</v>
      </c>
    </row>
    <row r="23" spans="1:16" ht="12.75">
      <c r="A23" s="792" t="s">
        <v>92</v>
      </c>
      <c r="B23" s="793"/>
      <c r="C23" s="793"/>
      <c r="D23" s="793"/>
      <c r="E23" s="793"/>
      <c r="F23" s="793"/>
      <c r="G23" s="793"/>
      <c r="H23" s="793"/>
      <c r="I23" s="793"/>
      <c r="J23" s="793"/>
      <c r="K23" s="793"/>
      <c r="L23" s="793"/>
      <c r="M23" s="793"/>
      <c r="N23" s="629">
        <f t="shared" si="1"/>
        <v>0</v>
      </c>
      <c r="O23" s="645">
        <f t="shared" si="2"/>
        <v>0</v>
      </c>
      <c r="P23" s="646">
        <f t="shared" si="3"/>
        <v>0</v>
      </c>
    </row>
    <row r="24" spans="1:16" ht="12.75">
      <c r="A24" s="792" t="s">
        <v>91</v>
      </c>
      <c r="B24" s="793"/>
      <c r="C24" s="793"/>
      <c r="D24" s="793"/>
      <c r="E24" s="793"/>
      <c r="F24" s="793"/>
      <c r="G24" s="793"/>
      <c r="H24" s="793"/>
      <c r="I24" s="793"/>
      <c r="J24" s="793"/>
      <c r="K24" s="793"/>
      <c r="L24" s="793"/>
      <c r="M24" s="793"/>
      <c r="N24" s="629">
        <f t="shared" si="1"/>
        <v>0</v>
      </c>
      <c r="O24" s="645">
        <f t="shared" si="2"/>
        <v>0</v>
      </c>
      <c r="P24" s="646">
        <f t="shared" si="3"/>
        <v>0</v>
      </c>
    </row>
    <row r="25" spans="1:16" ht="12.75">
      <c r="A25" s="792" t="s">
        <v>209</v>
      </c>
      <c r="B25" s="793"/>
      <c r="C25" s="793"/>
      <c r="D25" s="793"/>
      <c r="E25" s="793"/>
      <c r="F25" s="793"/>
      <c r="G25" s="793"/>
      <c r="H25" s="793"/>
      <c r="I25" s="793"/>
      <c r="J25" s="793"/>
      <c r="K25" s="793"/>
      <c r="L25" s="793"/>
      <c r="M25" s="793"/>
      <c r="N25" s="629">
        <f t="shared" si="1"/>
        <v>0</v>
      </c>
      <c r="O25" s="645">
        <f t="shared" si="2"/>
        <v>0</v>
      </c>
      <c r="P25" s="646">
        <f t="shared" si="3"/>
        <v>0</v>
      </c>
    </row>
    <row r="26" spans="1:16" s="590" customFormat="1" ht="12.75">
      <c r="A26" s="791" t="s">
        <v>93</v>
      </c>
      <c r="B26" s="592">
        <f>B27</f>
        <v>0</v>
      </c>
      <c r="C26" s="592">
        <f aca="true" t="shared" si="7" ref="C26:M26">C27</f>
        <v>0</v>
      </c>
      <c r="D26" s="592">
        <f t="shared" si="7"/>
        <v>0</v>
      </c>
      <c r="E26" s="592">
        <f t="shared" si="7"/>
        <v>0</v>
      </c>
      <c r="F26" s="592">
        <f t="shared" si="7"/>
        <v>0</v>
      </c>
      <c r="G26" s="592">
        <f t="shared" si="7"/>
        <v>0</v>
      </c>
      <c r="H26" s="592">
        <f t="shared" si="7"/>
        <v>0</v>
      </c>
      <c r="I26" s="592">
        <f t="shared" si="7"/>
        <v>0</v>
      </c>
      <c r="J26" s="592">
        <f t="shared" si="7"/>
        <v>0</v>
      </c>
      <c r="K26" s="592">
        <f t="shared" si="7"/>
        <v>0</v>
      </c>
      <c r="L26" s="592">
        <f t="shared" si="7"/>
        <v>0</v>
      </c>
      <c r="M26" s="592">
        <f t="shared" si="7"/>
        <v>0</v>
      </c>
      <c r="N26" s="628">
        <f t="shared" si="1"/>
        <v>0</v>
      </c>
      <c r="O26" s="643">
        <f t="shared" si="2"/>
        <v>0</v>
      </c>
      <c r="P26" s="644">
        <f t="shared" si="3"/>
        <v>0</v>
      </c>
    </row>
    <row r="27" spans="1:16" ht="12.75">
      <c r="A27" s="792" t="s">
        <v>91</v>
      </c>
      <c r="B27" s="793"/>
      <c r="C27" s="793"/>
      <c r="D27" s="793"/>
      <c r="E27" s="793"/>
      <c r="F27" s="793"/>
      <c r="G27" s="793"/>
      <c r="H27" s="793"/>
      <c r="I27" s="793"/>
      <c r="J27" s="793"/>
      <c r="K27" s="793"/>
      <c r="L27" s="793"/>
      <c r="M27" s="793"/>
      <c r="N27" s="629">
        <f t="shared" si="1"/>
        <v>0</v>
      </c>
      <c r="O27" s="645">
        <f t="shared" si="2"/>
        <v>0</v>
      </c>
      <c r="P27" s="646">
        <f t="shared" si="3"/>
        <v>0</v>
      </c>
    </row>
    <row r="28" spans="1:16" s="590" customFormat="1" ht="12.75">
      <c r="A28" s="794" t="s">
        <v>173</v>
      </c>
      <c r="B28" s="592">
        <f>SUM(B29:B33)</f>
        <v>0</v>
      </c>
      <c r="C28" s="592">
        <f aca="true" t="shared" si="8" ref="C28:M28">SUM(C29:C33)</f>
        <v>0</v>
      </c>
      <c r="D28" s="592">
        <f t="shared" si="8"/>
        <v>0</v>
      </c>
      <c r="E28" s="592">
        <f t="shared" si="8"/>
        <v>0</v>
      </c>
      <c r="F28" s="592">
        <f t="shared" si="8"/>
        <v>0</v>
      </c>
      <c r="G28" s="592">
        <f t="shared" si="8"/>
        <v>0</v>
      </c>
      <c r="H28" s="592">
        <f t="shared" si="8"/>
        <v>0</v>
      </c>
      <c r="I28" s="592">
        <f t="shared" si="8"/>
        <v>0</v>
      </c>
      <c r="J28" s="592">
        <f t="shared" si="8"/>
        <v>0</v>
      </c>
      <c r="K28" s="592">
        <f t="shared" si="8"/>
        <v>0</v>
      </c>
      <c r="L28" s="592">
        <f t="shared" si="8"/>
        <v>0</v>
      </c>
      <c r="M28" s="592">
        <f t="shared" si="8"/>
        <v>0</v>
      </c>
      <c r="N28" s="628">
        <f t="shared" si="1"/>
        <v>0</v>
      </c>
      <c r="O28" s="643">
        <f t="shared" si="2"/>
        <v>0</v>
      </c>
      <c r="P28" s="644">
        <f t="shared" si="3"/>
        <v>0</v>
      </c>
    </row>
    <row r="29" spans="1:16" ht="12.75">
      <c r="A29" s="792" t="s">
        <v>94</v>
      </c>
      <c r="B29" s="795"/>
      <c r="C29" s="795"/>
      <c r="D29" s="795"/>
      <c r="E29" s="795"/>
      <c r="F29" s="795"/>
      <c r="G29" s="795"/>
      <c r="H29" s="795"/>
      <c r="I29" s="795"/>
      <c r="J29" s="795"/>
      <c r="K29" s="795"/>
      <c r="L29" s="795"/>
      <c r="M29" s="795"/>
      <c r="N29" s="629">
        <f t="shared" si="1"/>
        <v>0</v>
      </c>
      <c r="O29" s="645">
        <f t="shared" si="2"/>
        <v>0</v>
      </c>
      <c r="P29" s="646">
        <f t="shared" si="3"/>
        <v>0</v>
      </c>
    </row>
    <row r="30" spans="1:16" ht="12.75">
      <c r="A30" s="792" t="s">
        <v>198</v>
      </c>
      <c r="B30" s="593">
        <f>'Тепловой баланс помесячно насел'!B16</f>
        <v>0</v>
      </c>
      <c r="C30" s="593">
        <f>'Тепловой баланс помесячно насел'!C16</f>
        <v>0</v>
      </c>
      <c r="D30" s="593">
        <f>'Тепловой баланс помесячно насел'!D16</f>
        <v>0</v>
      </c>
      <c r="E30" s="593">
        <f>'Тепловой баланс помесячно насел'!E16</f>
        <v>0</v>
      </c>
      <c r="F30" s="593">
        <f>'Тепловой баланс помесячно насел'!F16</f>
        <v>0</v>
      </c>
      <c r="G30" s="593">
        <f>'Тепловой баланс помесячно насел'!G16</f>
        <v>0</v>
      </c>
      <c r="H30" s="593">
        <f>'Тепловой баланс помесячно насел'!H16</f>
        <v>0</v>
      </c>
      <c r="I30" s="593">
        <f>'Тепловой баланс помесячно насел'!I16</f>
        <v>0</v>
      </c>
      <c r="J30" s="593">
        <f>'Тепловой баланс помесячно насел'!J16</f>
        <v>0</v>
      </c>
      <c r="K30" s="593">
        <f>'Тепловой баланс помесячно насел'!K16</f>
        <v>0</v>
      </c>
      <c r="L30" s="593">
        <f>'Тепловой баланс помесячно насел'!L16</f>
        <v>0</v>
      </c>
      <c r="M30" s="593">
        <f>'Тепловой баланс помесячно насел'!M16</f>
        <v>0</v>
      </c>
      <c r="N30" s="629">
        <f t="shared" si="1"/>
        <v>0</v>
      </c>
      <c r="O30" s="645">
        <f t="shared" si="2"/>
        <v>0</v>
      </c>
      <c r="P30" s="646">
        <f t="shared" si="3"/>
        <v>0</v>
      </c>
    </row>
    <row r="31" spans="1:16" ht="12.75">
      <c r="A31" s="792" t="s">
        <v>310</v>
      </c>
      <c r="B31" s="795"/>
      <c r="C31" s="795"/>
      <c r="D31" s="795"/>
      <c r="E31" s="795"/>
      <c r="F31" s="795"/>
      <c r="G31" s="795"/>
      <c r="H31" s="795"/>
      <c r="I31" s="795"/>
      <c r="J31" s="795"/>
      <c r="K31" s="795"/>
      <c r="L31" s="795"/>
      <c r="M31" s="795"/>
      <c r="N31" s="629">
        <f t="shared" si="1"/>
        <v>0</v>
      </c>
      <c r="O31" s="645">
        <f t="shared" si="2"/>
        <v>0</v>
      </c>
      <c r="P31" s="646">
        <f t="shared" si="3"/>
        <v>0</v>
      </c>
    </row>
    <row r="32" spans="1:16" ht="12.75">
      <c r="A32" s="792" t="s">
        <v>91</v>
      </c>
      <c r="B32" s="795"/>
      <c r="C32" s="795"/>
      <c r="D32" s="795"/>
      <c r="E32" s="795"/>
      <c r="F32" s="795"/>
      <c r="G32" s="795"/>
      <c r="H32" s="795"/>
      <c r="I32" s="795"/>
      <c r="J32" s="795"/>
      <c r="K32" s="795"/>
      <c r="L32" s="795"/>
      <c r="M32" s="795"/>
      <c r="N32" s="629">
        <f t="shared" si="1"/>
        <v>0</v>
      </c>
      <c r="O32" s="645">
        <f t="shared" si="2"/>
        <v>0</v>
      </c>
      <c r="P32" s="646">
        <f t="shared" si="3"/>
        <v>0</v>
      </c>
    </row>
    <row r="33" spans="1:16" ht="12.75">
      <c r="A33" s="792" t="s">
        <v>209</v>
      </c>
      <c r="B33" s="796"/>
      <c r="C33" s="796"/>
      <c r="D33" s="796"/>
      <c r="E33" s="796"/>
      <c r="F33" s="796"/>
      <c r="G33" s="796"/>
      <c r="H33" s="796"/>
      <c r="I33" s="796"/>
      <c r="J33" s="796"/>
      <c r="K33" s="796"/>
      <c r="L33" s="796"/>
      <c r="M33" s="796"/>
      <c r="N33" s="629">
        <f t="shared" si="1"/>
        <v>0</v>
      </c>
      <c r="O33" s="645">
        <f t="shared" si="2"/>
        <v>0</v>
      </c>
      <c r="P33" s="646">
        <f t="shared" si="3"/>
        <v>0</v>
      </c>
    </row>
    <row r="34" spans="1:16" s="589" customFormat="1" ht="13.5" thickBot="1">
      <c r="A34" s="797" t="s">
        <v>95</v>
      </c>
      <c r="B34" s="594">
        <f aca="true" t="shared" si="9" ref="B34:M34">B9+B13+B17+B22+B26+B28</f>
        <v>0</v>
      </c>
      <c r="C34" s="594">
        <f t="shared" si="9"/>
        <v>0</v>
      </c>
      <c r="D34" s="594">
        <f t="shared" si="9"/>
        <v>0</v>
      </c>
      <c r="E34" s="594">
        <f t="shared" si="9"/>
        <v>0</v>
      </c>
      <c r="F34" s="594">
        <f t="shared" si="9"/>
        <v>0</v>
      </c>
      <c r="G34" s="594">
        <f t="shared" si="9"/>
        <v>0</v>
      </c>
      <c r="H34" s="594">
        <f t="shared" si="9"/>
        <v>0</v>
      </c>
      <c r="I34" s="594">
        <f t="shared" si="9"/>
        <v>0</v>
      </c>
      <c r="J34" s="594">
        <f t="shared" si="9"/>
        <v>0</v>
      </c>
      <c r="K34" s="594">
        <f t="shared" si="9"/>
        <v>0</v>
      </c>
      <c r="L34" s="594">
        <f t="shared" si="9"/>
        <v>0</v>
      </c>
      <c r="M34" s="594">
        <f t="shared" si="9"/>
        <v>0</v>
      </c>
      <c r="N34" s="630">
        <f t="shared" si="1"/>
        <v>0</v>
      </c>
      <c r="O34" s="649">
        <f t="shared" si="2"/>
        <v>0</v>
      </c>
      <c r="P34" s="650">
        <f t="shared" si="3"/>
        <v>0</v>
      </c>
    </row>
    <row r="35" spans="1:16" s="589" customFormat="1" ht="18" customHeight="1">
      <c r="A35" s="786" t="s">
        <v>96</v>
      </c>
      <c r="B35" s="798"/>
      <c r="C35" s="798"/>
      <c r="D35" s="798"/>
      <c r="E35" s="798"/>
      <c r="F35" s="798"/>
      <c r="G35" s="798"/>
      <c r="H35" s="798"/>
      <c r="I35" s="798"/>
      <c r="J35" s="798"/>
      <c r="K35" s="798"/>
      <c r="L35" s="798"/>
      <c r="M35" s="798"/>
      <c r="N35" s="631"/>
      <c r="O35" s="647"/>
      <c r="P35" s="648"/>
    </row>
    <row r="36" spans="1:16" s="590" customFormat="1" ht="12.75">
      <c r="A36" s="791" t="s">
        <v>103</v>
      </c>
      <c r="B36" s="592">
        <f aca="true" t="shared" si="10" ref="B36:M36">SUM(B37:B39)</f>
        <v>0</v>
      </c>
      <c r="C36" s="592">
        <f t="shared" si="10"/>
        <v>0</v>
      </c>
      <c r="D36" s="592">
        <f t="shared" si="10"/>
        <v>0</v>
      </c>
      <c r="E36" s="592">
        <f t="shared" si="10"/>
        <v>0</v>
      </c>
      <c r="F36" s="592">
        <f t="shared" si="10"/>
        <v>0</v>
      </c>
      <c r="G36" s="592">
        <f t="shared" si="10"/>
        <v>0</v>
      </c>
      <c r="H36" s="592">
        <f t="shared" si="10"/>
        <v>0</v>
      </c>
      <c r="I36" s="592">
        <f t="shared" si="10"/>
        <v>0</v>
      </c>
      <c r="J36" s="592">
        <f t="shared" si="10"/>
        <v>0</v>
      </c>
      <c r="K36" s="592">
        <f t="shared" si="10"/>
        <v>0</v>
      </c>
      <c r="L36" s="592">
        <f t="shared" si="10"/>
        <v>0</v>
      </c>
      <c r="M36" s="592">
        <f t="shared" si="10"/>
        <v>0</v>
      </c>
      <c r="N36" s="628">
        <f aca="true" t="shared" si="11" ref="N36:N43">SUM(B36:M36)</f>
        <v>0</v>
      </c>
      <c r="O36" s="643">
        <f aca="true" t="shared" si="12" ref="O36:O62">SUM(B36:G36)</f>
        <v>0</v>
      </c>
      <c r="P36" s="644">
        <f aca="true" t="shared" si="13" ref="P36:P62">SUM(H36:M36)</f>
        <v>0</v>
      </c>
    </row>
    <row r="37" spans="1:16" ht="12.75">
      <c r="A37" s="792" t="s">
        <v>310</v>
      </c>
      <c r="B37" s="793"/>
      <c r="C37" s="793"/>
      <c r="D37" s="793"/>
      <c r="E37" s="793"/>
      <c r="F37" s="793"/>
      <c r="G37" s="793"/>
      <c r="H37" s="793"/>
      <c r="I37" s="793"/>
      <c r="J37" s="793"/>
      <c r="K37" s="793"/>
      <c r="L37" s="793"/>
      <c r="M37" s="793"/>
      <c r="N37" s="629">
        <f t="shared" si="11"/>
        <v>0</v>
      </c>
      <c r="O37" s="645">
        <f t="shared" si="12"/>
        <v>0</v>
      </c>
      <c r="P37" s="646">
        <f t="shared" si="13"/>
        <v>0</v>
      </c>
    </row>
    <row r="38" spans="1:16" ht="12.75">
      <c r="A38" s="792" t="s">
        <v>91</v>
      </c>
      <c r="B38" s="793"/>
      <c r="C38" s="793"/>
      <c r="D38" s="793"/>
      <c r="E38" s="793"/>
      <c r="F38" s="793"/>
      <c r="G38" s="793"/>
      <c r="H38" s="793"/>
      <c r="I38" s="793"/>
      <c r="J38" s="793"/>
      <c r="K38" s="793"/>
      <c r="L38" s="793"/>
      <c r="M38" s="793"/>
      <c r="N38" s="629">
        <f t="shared" si="11"/>
        <v>0</v>
      </c>
      <c r="O38" s="645">
        <f t="shared" si="12"/>
        <v>0</v>
      </c>
      <c r="P38" s="646">
        <f t="shared" si="13"/>
        <v>0</v>
      </c>
    </row>
    <row r="39" spans="1:16" ht="12.75">
      <c r="A39" s="792" t="s">
        <v>209</v>
      </c>
      <c r="B39" s="793"/>
      <c r="C39" s="793"/>
      <c r="D39" s="793"/>
      <c r="E39" s="793"/>
      <c r="F39" s="793"/>
      <c r="G39" s="793"/>
      <c r="H39" s="793"/>
      <c r="I39" s="793"/>
      <c r="J39" s="793"/>
      <c r="K39" s="793"/>
      <c r="L39" s="793"/>
      <c r="M39" s="793"/>
      <c r="N39" s="629">
        <f t="shared" si="11"/>
        <v>0</v>
      </c>
      <c r="O39" s="645">
        <f t="shared" si="12"/>
        <v>0</v>
      </c>
      <c r="P39" s="646">
        <f t="shared" si="13"/>
        <v>0</v>
      </c>
    </row>
    <row r="40" spans="1:16" s="590" customFormat="1" ht="12.75">
      <c r="A40" s="791" t="s">
        <v>104</v>
      </c>
      <c r="B40" s="592">
        <f aca="true" t="shared" si="14" ref="B40:M40">SUM(B41:B43)</f>
        <v>0</v>
      </c>
      <c r="C40" s="592">
        <f t="shared" si="14"/>
        <v>0</v>
      </c>
      <c r="D40" s="592">
        <f t="shared" si="14"/>
        <v>0</v>
      </c>
      <c r="E40" s="592">
        <f t="shared" si="14"/>
        <v>0</v>
      </c>
      <c r="F40" s="592">
        <f t="shared" si="14"/>
        <v>0</v>
      </c>
      <c r="G40" s="592">
        <f t="shared" si="14"/>
        <v>0</v>
      </c>
      <c r="H40" s="592">
        <f t="shared" si="14"/>
        <v>0</v>
      </c>
      <c r="I40" s="592">
        <f t="shared" si="14"/>
        <v>0</v>
      </c>
      <c r="J40" s="592">
        <f t="shared" si="14"/>
        <v>0</v>
      </c>
      <c r="K40" s="592">
        <f t="shared" si="14"/>
        <v>0</v>
      </c>
      <c r="L40" s="592">
        <f t="shared" si="14"/>
        <v>0</v>
      </c>
      <c r="M40" s="592">
        <f t="shared" si="14"/>
        <v>0</v>
      </c>
      <c r="N40" s="628">
        <f t="shared" si="11"/>
        <v>0</v>
      </c>
      <c r="O40" s="643">
        <f t="shared" si="12"/>
        <v>0</v>
      </c>
      <c r="P40" s="644">
        <f t="shared" si="13"/>
        <v>0</v>
      </c>
    </row>
    <row r="41" spans="1:16" ht="12.75">
      <c r="A41" s="792" t="s">
        <v>310</v>
      </c>
      <c r="B41" s="793"/>
      <c r="C41" s="793"/>
      <c r="D41" s="793"/>
      <c r="E41" s="793"/>
      <c r="F41" s="793"/>
      <c r="G41" s="793"/>
      <c r="H41" s="793"/>
      <c r="I41" s="793"/>
      <c r="J41" s="793"/>
      <c r="K41" s="793"/>
      <c r="L41" s="793"/>
      <c r="M41" s="793"/>
      <c r="N41" s="629">
        <f t="shared" si="11"/>
        <v>0</v>
      </c>
      <c r="O41" s="645">
        <f t="shared" si="12"/>
        <v>0</v>
      </c>
      <c r="P41" s="646">
        <f t="shared" si="13"/>
        <v>0</v>
      </c>
    </row>
    <row r="42" spans="1:16" ht="12.75">
      <c r="A42" s="792" t="s">
        <v>91</v>
      </c>
      <c r="B42" s="793"/>
      <c r="C42" s="793"/>
      <c r="D42" s="793"/>
      <c r="E42" s="793"/>
      <c r="F42" s="793"/>
      <c r="G42" s="793"/>
      <c r="H42" s="793"/>
      <c r="I42" s="793"/>
      <c r="J42" s="793"/>
      <c r="K42" s="793"/>
      <c r="L42" s="793"/>
      <c r="M42" s="793"/>
      <c r="N42" s="629">
        <f t="shared" si="11"/>
        <v>0</v>
      </c>
      <c r="O42" s="645">
        <f t="shared" si="12"/>
        <v>0</v>
      </c>
      <c r="P42" s="646">
        <f t="shared" si="13"/>
        <v>0</v>
      </c>
    </row>
    <row r="43" spans="1:16" ht="12.75">
      <c r="A43" s="792" t="s">
        <v>209</v>
      </c>
      <c r="B43" s="793"/>
      <c r="C43" s="793"/>
      <c r="D43" s="793"/>
      <c r="E43" s="793"/>
      <c r="F43" s="793"/>
      <c r="G43" s="793"/>
      <c r="H43" s="793"/>
      <c r="I43" s="793"/>
      <c r="J43" s="793"/>
      <c r="K43" s="793"/>
      <c r="L43" s="793"/>
      <c r="M43" s="793"/>
      <c r="N43" s="629">
        <f t="shared" si="11"/>
        <v>0</v>
      </c>
      <c r="O43" s="645">
        <f t="shared" si="12"/>
        <v>0</v>
      </c>
      <c r="P43" s="646">
        <f t="shared" si="13"/>
        <v>0</v>
      </c>
    </row>
    <row r="44" spans="1:16" s="590" customFormat="1" ht="12.75">
      <c r="A44" s="791" t="s">
        <v>105</v>
      </c>
      <c r="B44" s="592">
        <f aca="true" t="shared" si="15" ref="B44:M44">SUM(B45:B48)</f>
        <v>0</v>
      </c>
      <c r="C44" s="592">
        <f t="shared" si="15"/>
        <v>0</v>
      </c>
      <c r="D44" s="592">
        <f t="shared" si="15"/>
        <v>0</v>
      </c>
      <c r="E44" s="592">
        <f t="shared" si="15"/>
        <v>0</v>
      </c>
      <c r="F44" s="592">
        <f t="shared" si="15"/>
        <v>0</v>
      </c>
      <c r="G44" s="592">
        <f t="shared" si="15"/>
        <v>0</v>
      </c>
      <c r="H44" s="592">
        <f t="shared" si="15"/>
        <v>0</v>
      </c>
      <c r="I44" s="592">
        <f t="shared" si="15"/>
        <v>0</v>
      </c>
      <c r="J44" s="592">
        <f t="shared" si="15"/>
        <v>0</v>
      </c>
      <c r="K44" s="592">
        <f t="shared" si="15"/>
        <v>0</v>
      </c>
      <c r="L44" s="592">
        <f t="shared" si="15"/>
        <v>0</v>
      </c>
      <c r="M44" s="592">
        <f t="shared" si="15"/>
        <v>0</v>
      </c>
      <c r="N44" s="628">
        <f aca="true" t="shared" si="16" ref="N44:N53">SUM(B44:M44)</f>
        <v>0</v>
      </c>
      <c r="O44" s="643">
        <f t="shared" si="12"/>
        <v>0</v>
      </c>
      <c r="P44" s="644">
        <f t="shared" si="13"/>
        <v>0</v>
      </c>
    </row>
    <row r="45" spans="1:16" ht="12.75">
      <c r="A45" s="792" t="s">
        <v>92</v>
      </c>
      <c r="B45" s="793"/>
      <c r="C45" s="793"/>
      <c r="D45" s="793"/>
      <c r="E45" s="793"/>
      <c r="F45" s="793"/>
      <c r="G45" s="793"/>
      <c r="H45" s="793"/>
      <c r="I45" s="793"/>
      <c r="J45" s="793"/>
      <c r="K45" s="793"/>
      <c r="L45" s="793"/>
      <c r="M45" s="793"/>
      <c r="N45" s="629">
        <f t="shared" si="16"/>
        <v>0</v>
      </c>
      <c r="O45" s="645">
        <f t="shared" si="12"/>
        <v>0</v>
      </c>
      <c r="P45" s="646">
        <f t="shared" si="13"/>
        <v>0</v>
      </c>
    </row>
    <row r="46" spans="1:16" ht="12.75">
      <c r="A46" s="792" t="s">
        <v>310</v>
      </c>
      <c r="B46" s="793"/>
      <c r="C46" s="793"/>
      <c r="D46" s="793"/>
      <c r="E46" s="793"/>
      <c r="F46" s="793"/>
      <c r="G46" s="793"/>
      <c r="H46" s="793"/>
      <c r="I46" s="793"/>
      <c r="J46" s="793"/>
      <c r="K46" s="793"/>
      <c r="L46" s="793"/>
      <c r="M46" s="793"/>
      <c r="N46" s="629">
        <f t="shared" si="16"/>
        <v>0</v>
      </c>
      <c r="O46" s="645">
        <f t="shared" si="12"/>
        <v>0</v>
      </c>
      <c r="P46" s="646">
        <f t="shared" si="13"/>
        <v>0</v>
      </c>
    </row>
    <row r="47" spans="1:16" ht="12.75">
      <c r="A47" s="792" t="s">
        <v>91</v>
      </c>
      <c r="B47" s="793"/>
      <c r="C47" s="793"/>
      <c r="D47" s="793"/>
      <c r="E47" s="793"/>
      <c r="F47" s="793"/>
      <c r="G47" s="793"/>
      <c r="H47" s="793"/>
      <c r="I47" s="793"/>
      <c r="J47" s="793"/>
      <c r="K47" s="793"/>
      <c r="L47" s="793"/>
      <c r="M47" s="793"/>
      <c r="N47" s="629">
        <f t="shared" si="16"/>
        <v>0</v>
      </c>
      <c r="O47" s="645">
        <f t="shared" si="12"/>
        <v>0</v>
      </c>
      <c r="P47" s="646">
        <f t="shared" si="13"/>
        <v>0</v>
      </c>
    </row>
    <row r="48" spans="1:16" ht="12.75">
      <c r="A48" s="792" t="s">
        <v>209</v>
      </c>
      <c r="B48" s="793"/>
      <c r="C48" s="793"/>
      <c r="D48" s="793"/>
      <c r="E48" s="793"/>
      <c r="F48" s="793"/>
      <c r="G48" s="793"/>
      <c r="H48" s="793"/>
      <c r="I48" s="793"/>
      <c r="J48" s="793"/>
      <c r="K48" s="793"/>
      <c r="L48" s="793"/>
      <c r="M48" s="793"/>
      <c r="N48" s="629">
        <f t="shared" si="16"/>
        <v>0</v>
      </c>
      <c r="O48" s="645">
        <f t="shared" si="12"/>
        <v>0</v>
      </c>
      <c r="P48" s="646">
        <f t="shared" si="13"/>
        <v>0</v>
      </c>
    </row>
    <row r="49" spans="1:16" s="590" customFormat="1" ht="12.75">
      <c r="A49" s="791" t="s">
        <v>106</v>
      </c>
      <c r="B49" s="592">
        <f aca="true" t="shared" si="17" ref="B49:M49">SUM(B50:B52)</f>
        <v>0</v>
      </c>
      <c r="C49" s="592">
        <f t="shared" si="17"/>
        <v>0</v>
      </c>
      <c r="D49" s="592">
        <f t="shared" si="17"/>
        <v>0</v>
      </c>
      <c r="E49" s="592">
        <f t="shared" si="17"/>
        <v>0</v>
      </c>
      <c r="F49" s="592">
        <f t="shared" si="17"/>
        <v>0</v>
      </c>
      <c r="G49" s="592">
        <f t="shared" si="17"/>
        <v>0</v>
      </c>
      <c r="H49" s="592">
        <f t="shared" si="17"/>
        <v>0</v>
      </c>
      <c r="I49" s="592">
        <f t="shared" si="17"/>
        <v>0</v>
      </c>
      <c r="J49" s="592">
        <f t="shared" si="17"/>
        <v>0</v>
      </c>
      <c r="K49" s="592">
        <f t="shared" si="17"/>
        <v>0</v>
      </c>
      <c r="L49" s="592">
        <f t="shared" si="17"/>
        <v>0</v>
      </c>
      <c r="M49" s="592">
        <f t="shared" si="17"/>
        <v>0</v>
      </c>
      <c r="N49" s="628">
        <f t="shared" si="16"/>
        <v>0</v>
      </c>
      <c r="O49" s="643">
        <f t="shared" si="12"/>
        <v>0</v>
      </c>
      <c r="P49" s="644">
        <f t="shared" si="13"/>
        <v>0</v>
      </c>
    </row>
    <row r="50" spans="1:16" ht="12.75">
      <c r="A50" s="792" t="s">
        <v>92</v>
      </c>
      <c r="B50" s="793"/>
      <c r="C50" s="793"/>
      <c r="D50" s="793"/>
      <c r="E50" s="793"/>
      <c r="F50" s="793"/>
      <c r="G50" s="793"/>
      <c r="H50" s="793"/>
      <c r="I50" s="793"/>
      <c r="J50" s="793"/>
      <c r="K50" s="793"/>
      <c r="L50" s="793"/>
      <c r="M50" s="793"/>
      <c r="N50" s="629">
        <f t="shared" si="16"/>
        <v>0</v>
      </c>
      <c r="O50" s="645">
        <f t="shared" si="12"/>
        <v>0</v>
      </c>
      <c r="P50" s="646">
        <f t="shared" si="13"/>
        <v>0</v>
      </c>
    </row>
    <row r="51" spans="1:16" ht="12.75">
      <c r="A51" s="792" t="s">
        <v>91</v>
      </c>
      <c r="B51" s="793"/>
      <c r="C51" s="793"/>
      <c r="D51" s="793"/>
      <c r="E51" s="793"/>
      <c r="F51" s="793"/>
      <c r="G51" s="793"/>
      <c r="H51" s="793"/>
      <c r="I51" s="793"/>
      <c r="J51" s="793"/>
      <c r="K51" s="793"/>
      <c r="L51" s="793"/>
      <c r="M51" s="793"/>
      <c r="N51" s="629">
        <f t="shared" si="16"/>
        <v>0</v>
      </c>
      <c r="O51" s="645">
        <f t="shared" si="12"/>
        <v>0</v>
      </c>
      <c r="P51" s="646">
        <f t="shared" si="13"/>
        <v>0</v>
      </c>
    </row>
    <row r="52" spans="1:16" ht="12.75">
      <c r="A52" s="792" t="s">
        <v>209</v>
      </c>
      <c r="B52" s="793"/>
      <c r="C52" s="793"/>
      <c r="D52" s="793"/>
      <c r="E52" s="793"/>
      <c r="F52" s="793"/>
      <c r="G52" s="793"/>
      <c r="H52" s="793"/>
      <c r="I52" s="793"/>
      <c r="J52" s="793"/>
      <c r="K52" s="793"/>
      <c r="L52" s="793"/>
      <c r="M52" s="793"/>
      <c r="N52" s="629">
        <f t="shared" si="16"/>
        <v>0</v>
      </c>
      <c r="O52" s="645">
        <f t="shared" si="12"/>
        <v>0</v>
      </c>
      <c r="P52" s="646">
        <f t="shared" si="13"/>
        <v>0</v>
      </c>
    </row>
    <row r="53" spans="1:16" s="590" customFormat="1" ht="12.75">
      <c r="A53" s="794" t="s">
        <v>173</v>
      </c>
      <c r="B53" s="592">
        <f>SUM(B54:B58)</f>
        <v>0</v>
      </c>
      <c r="C53" s="592">
        <f aca="true" t="shared" si="18" ref="C53:M53">SUM(C54:C58)</f>
        <v>0</v>
      </c>
      <c r="D53" s="592">
        <f t="shared" si="18"/>
        <v>0</v>
      </c>
      <c r="E53" s="592">
        <f t="shared" si="18"/>
        <v>0</v>
      </c>
      <c r="F53" s="592">
        <f t="shared" si="18"/>
        <v>0</v>
      </c>
      <c r="G53" s="592">
        <f t="shared" si="18"/>
        <v>0</v>
      </c>
      <c r="H53" s="592">
        <f t="shared" si="18"/>
        <v>0</v>
      </c>
      <c r="I53" s="592">
        <f t="shared" si="18"/>
        <v>0</v>
      </c>
      <c r="J53" s="592">
        <f t="shared" si="18"/>
        <v>0</v>
      </c>
      <c r="K53" s="592">
        <f t="shared" si="18"/>
        <v>0</v>
      </c>
      <c r="L53" s="592">
        <f t="shared" si="18"/>
        <v>0</v>
      </c>
      <c r="M53" s="592">
        <f t="shared" si="18"/>
        <v>0</v>
      </c>
      <c r="N53" s="628">
        <f t="shared" si="16"/>
        <v>0</v>
      </c>
      <c r="O53" s="643">
        <f t="shared" si="12"/>
        <v>0</v>
      </c>
      <c r="P53" s="644">
        <f t="shared" si="13"/>
        <v>0</v>
      </c>
    </row>
    <row r="54" spans="1:16" ht="12.75">
      <c r="A54" s="792" t="s">
        <v>92</v>
      </c>
      <c r="B54" s="793"/>
      <c r="C54" s="793"/>
      <c r="D54" s="793"/>
      <c r="E54" s="793"/>
      <c r="F54" s="793"/>
      <c r="G54" s="793"/>
      <c r="H54" s="793"/>
      <c r="I54" s="793"/>
      <c r="J54" s="793"/>
      <c r="K54" s="793"/>
      <c r="L54" s="793"/>
      <c r="M54" s="793"/>
      <c r="N54" s="629">
        <f aca="true" t="shared" si="19" ref="N54:N60">SUM(B54:M54)</f>
        <v>0</v>
      </c>
      <c r="O54" s="645">
        <f t="shared" si="12"/>
        <v>0</v>
      </c>
      <c r="P54" s="646">
        <f t="shared" si="13"/>
        <v>0</v>
      </c>
    </row>
    <row r="55" spans="1:16" ht="12.75">
      <c r="A55" s="792" t="s">
        <v>198</v>
      </c>
      <c r="B55" s="593">
        <f>'Тепловой баланс помесячно насел'!B24</f>
        <v>0</v>
      </c>
      <c r="C55" s="593">
        <f>'Тепловой баланс помесячно насел'!C24</f>
        <v>0</v>
      </c>
      <c r="D55" s="593">
        <f>'Тепловой баланс помесячно насел'!D24</f>
        <v>0</v>
      </c>
      <c r="E55" s="593">
        <f>'Тепловой баланс помесячно насел'!E24</f>
        <v>0</v>
      </c>
      <c r="F55" s="593">
        <f>'Тепловой баланс помесячно насел'!F24</f>
        <v>0</v>
      </c>
      <c r="G55" s="593">
        <f>'Тепловой баланс помесячно насел'!G24</f>
        <v>0</v>
      </c>
      <c r="H55" s="593">
        <f>'Тепловой баланс помесячно насел'!H24</f>
        <v>0</v>
      </c>
      <c r="I55" s="593">
        <f>'Тепловой баланс помесячно насел'!I24</f>
        <v>0</v>
      </c>
      <c r="J55" s="593">
        <f>'Тепловой баланс помесячно насел'!J24</f>
        <v>0</v>
      </c>
      <c r="K55" s="593">
        <f>'Тепловой баланс помесячно насел'!K24</f>
        <v>0</v>
      </c>
      <c r="L55" s="593">
        <f>'Тепловой баланс помесячно насел'!L24</f>
        <v>0</v>
      </c>
      <c r="M55" s="593">
        <f>'Тепловой баланс помесячно насел'!M24</f>
        <v>0</v>
      </c>
      <c r="N55" s="629">
        <f t="shared" si="19"/>
        <v>0</v>
      </c>
      <c r="O55" s="645">
        <f t="shared" si="12"/>
        <v>0</v>
      </c>
      <c r="P55" s="646">
        <f t="shared" si="13"/>
        <v>0</v>
      </c>
    </row>
    <row r="56" spans="1:16" ht="12.75">
      <c r="A56" s="792" t="s">
        <v>310</v>
      </c>
      <c r="B56" s="793"/>
      <c r="C56" s="793"/>
      <c r="D56" s="793"/>
      <c r="E56" s="793"/>
      <c r="F56" s="793"/>
      <c r="G56" s="793"/>
      <c r="H56" s="793"/>
      <c r="I56" s="793"/>
      <c r="J56" s="793"/>
      <c r="K56" s="793"/>
      <c r="L56" s="793"/>
      <c r="M56" s="793"/>
      <c r="N56" s="629">
        <f t="shared" si="19"/>
        <v>0</v>
      </c>
      <c r="O56" s="645">
        <f t="shared" si="12"/>
        <v>0</v>
      </c>
      <c r="P56" s="646">
        <f t="shared" si="13"/>
        <v>0</v>
      </c>
    </row>
    <row r="57" spans="1:16" ht="12.75">
      <c r="A57" s="792" t="s">
        <v>91</v>
      </c>
      <c r="B57" s="793"/>
      <c r="C57" s="793"/>
      <c r="D57" s="793"/>
      <c r="E57" s="793"/>
      <c r="F57" s="793"/>
      <c r="G57" s="793"/>
      <c r="H57" s="793"/>
      <c r="I57" s="793"/>
      <c r="J57" s="793"/>
      <c r="K57" s="793"/>
      <c r="L57" s="793"/>
      <c r="M57" s="793"/>
      <c r="N57" s="629">
        <f t="shared" si="19"/>
        <v>0</v>
      </c>
      <c r="O57" s="645">
        <f t="shared" si="12"/>
        <v>0</v>
      </c>
      <c r="P57" s="646">
        <f t="shared" si="13"/>
        <v>0</v>
      </c>
    </row>
    <row r="58" spans="1:16" ht="12.75">
      <c r="A58" s="792" t="s">
        <v>209</v>
      </c>
      <c r="B58" s="799"/>
      <c r="C58" s="799"/>
      <c r="D58" s="799"/>
      <c r="E58" s="799"/>
      <c r="F58" s="799"/>
      <c r="G58" s="799"/>
      <c r="H58" s="799"/>
      <c r="I58" s="799"/>
      <c r="J58" s="799"/>
      <c r="K58" s="799"/>
      <c r="L58" s="799"/>
      <c r="M58" s="799"/>
      <c r="N58" s="629">
        <f t="shared" si="19"/>
        <v>0</v>
      </c>
      <c r="O58" s="645">
        <f t="shared" si="12"/>
        <v>0</v>
      </c>
      <c r="P58" s="646">
        <f t="shared" si="13"/>
        <v>0</v>
      </c>
    </row>
    <row r="59" spans="1:16" s="589" customFormat="1" ht="13.5" thickBot="1">
      <c r="A59" s="797" t="s">
        <v>97</v>
      </c>
      <c r="B59" s="594">
        <f>B36+B40+B44+B49+B53</f>
        <v>0</v>
      </c>
      <c r="C59" s="594">
        <f aca="true" t="shared" si="20" ref="C59:M59">C36+C40+C44+C49+C53</f>
        <v>0</v>
      </c>
      <c r="D59" s="594">
        <f t="shared" si="20"/>
        <v>0</v>
      </c>
      <c r="E59" s="594">
        <f t="shared" si="20"/>
        <v>0</v>
      </c>
      <c r="F59" s="594">
        <f t="shared" si="20"/>
        <v>0</v>
      </c>
      <c r="G59" s="594">
        <f t="shared" si="20"/>
        <v>0</v>
      </c>
      <c r="H59" s="594">
        <f t="shared" si="20"/>
        <v>0</v>
      </c>
      <c r="I59" s="594">
        <f t="shared" si="20"/>
        <v>0</v>
      </c>
      <c r="J59" s="594">
        <f t="shared" si="20"/>
        <v>0</v>
      </c>
      <c r="K59" s="594">
        <f t="shared" si="20"/>
        <v>0</v>
      </c>
      <c r="L59" s="594">
        <f t="shared" si="20"/>
        <v>0</v>
      </c>
      <c r="M59" s="594">
        <f t="shared" si="20"/>
        <v>0</v>
      </c>
      <c r="N59" s="630">
        <f t="shared" si="19"/>
        <v>0</v>
      </c>
      <c r="O59" s="653">
        <f t="shared" si="12"/>
        <v>0</v>
      </c>
      <c r="P59" s="654">
        <f t="shared" si="13"/>
        <v>0</v>
      </c>
    </row>
    <row r="60" spans="1:16" s="595" customFormat="1" ht="24">
      <c r="A60" s="800" t="s">
        <v>450</v>
      </c>
      <c r="B60" s="614">
        <f aca="true" t="shared" si="21" ref="B60:M60">B34+B59</f>
        <v>0</v>
      </c>
      <c r="C60" s="614">
        <f t="shared" si="21"/>
        <v>0</v>
      </c>
      <c r="D60" s="614">
        <f t="shared" si="21"/>
        <v>0</v>
      </c>
      <c r="E60" s="614">
        <f t="shared" si="21"/>
        <v>0</v>
      </c>
      <c r="F60" s="614">
        <f t="shared" si="21"/>
        <v>0</v>
      </c>
      <c r="G60" s="614">
        <f t="shared" si="21"/>
        <v>0</v>
      </c>
      <c r="H60" s="614">
        <f t="shared" si="21"/>
        <v>0</v>
      </c>
      <c r="I60" s="614">
        <f t="shared" si="21"/>
        <v>0</v>
      </c>
      <c r="J60" s="614">
        <f t="shared" si="21"/>
        <v>0</v>
      </c>
      <c r="K60" s="614">
        <f t="shared" si="21"/>
        <v>0</v>
      </c>
      <c r="L60" s="614">
        <f t="shared" si="21"/>
        <v>0</v>
      </c>
      <c r="M60" s="614">
        <f t="shared" si="21"/>
        <v>0</v>
      </c>
      <c r="N60" s="632">
        <f t="shared" si="19"/>
        <v>0</v>
      </c>
      <c r="O60" s="655">
        <f t="shared" si="12"/>
        <v>0</v>
      </c>
      <c r="P60" s="656">
        <f t="shared" si="13"/>
        <v>0</v>
      </c>
    </row>
    <row r="61" spans="1:16" s="595" customFormat="1" ht="24.75" thickBot="1">
      <c r="A61" s="801" t="s">
        <v>451</v>
      </c>
      <c r="B61" s="616">
        <f>B60-B62</f>
        <v>0</v>
      </c>
      <c r="C61" s="616">
        <f aca="true" t="shared" si="22" ref="C61:N61">C60-C62</f>
        <v>0</v>
      </c>
      <c r="D61" s="616">
        <f t="shared" si="22"/>
        <v>0</v>
      </c>
      <c r="E61" s="616">
        <f t="shared" si="22"/>
        <v>0</v>
      </c>
      <c r="F61" s="616">
        <f t="shared" si="22"/>
        <v>0</v>
      </c>
      <c r="G61" s="616">
        <f t="shared" si="22"/>
        <v>0</v>
      </c>
      <c r="H61" s="616">
        <f t="shared" si="22"/>
        <v>0</v>
      </c>
      <c r="I61" s="616">
        <f t="shared" si="22"/>
        <v>0</v>
      </c>
      <c r="J61" s="616">
        <f t="shared" si="22"/>
        <v>0</v>
      </c>
      <c r="K61" s="616">
        <f t="shared" si="22"/>
        <v>0</v>
      </c>
      <c r="L61" s="616">
        <f t="shared" si="22"/>
        <v>0</v>
      </c>
      <c r="M61" s="616">
        <f t="shared" si="22"/>
        <v>0</v>
      </c>
      <c r="N61" s="633">
        <f t="shared" si="22"/>
        <v>0</v>
      </c>
      <c r="O61" s="657">
        <f t="shared" si="12"/>
        <v>0</v>
      </c>
      <c r="P61" s="658">
        <f t="shared" si="13"/>
        <v>0</v>
      </c>
    </row>
    <row r="62" spans="1:16" ht="25.5" customHeight="1" thickBot="1">
      <c r="A62" s="802" t="s">
        <v>209</v>
      </c>
      <c r="B62" s="617">
        <f>B12+B16+B21+B25+B33+B39+B43+B48+B52+B58</f>
        <v>0</v>
      </c>
      <c r="C62" s="617">
        <f aca="true" t="shared" si="23" ref="C62:M62">C12+C16+C21+C25+C33+C39+C43+C48+C52+C58</f>
        <v>0</v>
      </c>
      <c r="D62" s="617">
        <f t="shared" si="23"/>
        <v>0</v>
      </c>
      <c r="E62" s="617">
        <f t="shared" si="23"/>
        <v>0</v>
      </c>
      <c r="F62" s="617">
        <f t="shared" si="23"/>
        <v>0</v>
      </c>
      <c r="G62" s="617">
        <f t="shared" si="23"/>
        <v>0</v>
      </c>
      <c r="H62" s="617">
        <f t="shared" si="23"/>
        <v>0</v>
      </c>
      <c r="I62" s="617">
        <f t="shared" si="23"/>
        <v>0</v>
      </c>
      <c r="J62" s="617">
        <f t="shared" si="23"/>
        <v>0</v>
      </c>
      <c r="K62" s="617">
        <f t="shared" si="23"/>
        <v>0</v>
      </c>
      <c r="L62" s="617">
        <f t="shared" si="23"/>
        <v>0</v>
      </c>
      <c r="M62" s="617">
        <f t="shared" si="23"/>
        <v>0</v>
      </c>
      <c r="N62" s="634">
        <f>N12+N16+N21+N25+N33+N39+N43+N48+N52+N58</f>
        <v>0</v>
      </c>
      <c r="O62" s="659">
        <f t="shared" si="12"/>
        <v>0</v>
      </c>
      <c r="P62" s="660">
        <f t="shared" si="13"/>
        <v>0</v>
      </c>
    </row>
    <row r="63" ht="9" customHeight="1" thickBot="1"/>
    <row r="64" spans="1:16" ht="12">
      <c r="A64" s="618" t="s">
        <v>452</v>
      </c>
      <c r="B64" s="619"/>
      <c r="C64" s="619"/>
      <c r="D64" s="619"/>
      <c r="E64" s="619"/>
      <c r="F64" s="619"/>
      <c r="G64" s="619"/>
      <c r="H64" s="619"/>
      <c r="I64" s="619"/>
      <c r="J64" s="619"/>
      <c r="K64" s="619"/>
      <c r="L64" s="619"/>
      <c r="M64" s="619"/>
      <c r="N64" s="638">
        <f>SUM(B64:M64)</f>
        <v>0</v>
      </c>
      <c r="O64" s="661">
        <f aca="true" t="shared" si="24" ref="O64:O71">SUM(B64:G64)</f>
        <v>0</v>
      </c>
      <c r="P64" s="662">
        <f aca="true" t="shared" si="25" ref="P64:P71">SUM(H64:M64)</f>
        <v>0</v>
      </c>
    </row>
    <row r="65" spans="1:16" ht="12">
      <c r="A65" s="591" t="s">
        <v>453</v>
      </c>
      <c r="B65" s="615"/>
      <c r="C65" s="615"/>
      <c r="D65" s="615"/>
      <c r="E65" s="615"/>
      <c r="F65" s="615"/>
      <c r="G65" s="615"/>
      <c r="H65" s="615"/>
      <c r="I65" s="615"/>
      <c r="J65" s="615"/>
      <c r="K65" s="615"/>
      <c r="L65" s="615"/>
      <c r="M65" s="615"/>
      <c r="N65" s="639" t="e">
        <f>N64/N66</f>
        <v>#DIV/0!</v>
      </c>
      <c r="O65" s="620" t="e">
        <f>O64/O66</f>
        <v>#DIV/0!</v>
      </c>
      <c r="P65" s="637" t="e">
        <f>P64/P66</f>
        <v>#DIV/0!</v>
      </c>
    </row>
    <row r="66" spans="1:16" ht="12">
      <c r="A66" s="620" t="s">
        <v>457</v>
      </c>
      <c r="B66" s="622">
        <f>B60+B64</f>
        <v>0</v>
      </c>
      <c r="C66" s="622">
        <f aca="true" t="shared" si="26" ref="C66:M66">C60+C64</f>
        <v>0</v>
      </c>
      <c r="D66" s="622">
        <f t="shared" si="26"/>
        <v>0</v>
      </c>
      <c r="E66" s="622">
        <f t="shared" si="26"/>
        <v>0</v>
      </c>
      <c r="F66" s="622">
        <f t="shared" si="26"/>
        <v>0</v>
      </c>
      <c r="G66" s="622">
        <f t="shared" si="26"/>
        <v>0</v>
      </c>
      <c r="H66" s="622">
        <f t="shared" si="26"/>
        <v>0</v>
      </c>
      <c r="I66" s="622">
        <f t="shared" si="26"/>
        <v>0</v>
      </c>
      <c r="J66" s="622">
        <f t="shared" si="26"/>
        <v>0</v>
      </c>
      <c r="K66" s="622">
        <f t="shared" si="26"/>
        <v>0</v>
      </c>
      <c r="L66" s="622">
        <f t="shared" si="26"/>
        <v>0</v>
      </c>
      <c r="M66" s="622">
        <f t="shared" si="26"/>
        <v>0</v>
      </c>
      <c r="N66" s="640">
        <f>SUM(B66:M66)</f>
        <v>0</v>
      </c>
      <c r="O66" s="645">
        <f t="shared" si="24"/>
        <v>0</v>
      </c>
      <c r="P66" s="646">
        <f t="shared" si="25"/>
        <v>0</v>
      </c>
    </row>
    <row r="67" spans="1:16" ht="12">
      <c r="A67" s="620" t="s">
        <v>458</v>
      </c>
      <c r="B67" s="615"/>
      <c r="C67" s="615"/>
      <c r="D67" s="615"/>
      <c r="E67" s="615"/>
      <c r="F67" s="615"/>
      <c r="G67" s="615"/>
      <c r="H67" s="615"/>
      <c r="I67" s="615"/>
      <c r="J67" s="615"/>
      <c r="K67" s="615"/>
      <c r="L67" s="615"/>
      <c r="M67" s="615"/>
      <c r="N67" s="640">
        <f>SUM(B67:M67)</f>
        <v>0</v>
      </c>
      <c r="O67" s="645">
        <f t="shared" si="24"/>
        <v>0</v>
      </c>
      <c r="P67" s="646">
        <f t="shared" si="25"/>
        <v>0</v>
      </c>
    </row>
    <row r="68" spans="1:16" ht="36">
      <c r="A68" s="623" t="s">
        <v>465</v>
      </c>
      <c r="B68" s="622">
        <f>B66-B67</f>
        <v>0</v>
      </c>
      <c r="C68" s="622">
        <f aca="true" t="shared" si="27" ref="C68:M68">C66-C67</f>
        <v>0</v>
      </c>
      <c r="D68" s="622">
        <f t="shared" si="27"/>
        <v>0</v>
      </c>
      <c r="E68" s="622">
        <f t="shared" si="27"/>
        <v>0</v>
      </c>
      <c r="F68" s="622">
        <f t="shared" si="27"/>
        <v>0</v>
      </c>
      <c r="G68" s="622">
        <f t="shared" si="27"/>
        <v>0</v>
      </c>
      <c r="H68" s="622">
        <f t="shared" si="27"/>
        <v>0</v>
      </c>
      <c r="I68" s="622">
        <f t="shared" si="27"/>
        <v>0</v>
      </c>
      <c r="J68" s="622">
        <f t="shared" si="27"/>
        <v>0</v>
      </c>
      <c r="K68" s="622">
        <f t="shared" si="27"/>
        <v>0</v>
      </c>
      <c r="L68" s="622">
        <f t="shared" si="27"/>
        <v>0</v>
      </c>
      <c r="M68" s="622">
        <f t="shared" si="27"/>
        <v>0</v>
      </c>
      <c r="N68" s="640">
        <f>SUM(B68:M68)</f>
        <v>0</v>
      </c>
      <c r="O68" s="645">
        <f t="shared" si="24"/>
        <v>0</v>
      </c>
      <c r="P68" s="646">
        <f t="shared" si="25"/>
        <v>0</v>
      </c>
    </row>
    <row r="69" spans="1:16" ht="12">
      <c r="A69" s="624" t="s">
        <v>459</v>
      </c>
      <c r="B69" s="625"/>
      <c r="C69" s="626"/>
      <c r="D69" s="626"/>
      <c r="E69" s="626"/>
      <c r="F69" s="626"/>
      <c r="G69" s="626"/>
      <c r="H69" s="626"/>
      <c r="I69" s="626"/>
      <c r="J69" s="626"/>
      <c r="K69" s="626"/>
      <c r="L69" s="626"/>
      <c r="M69" s="626"/>
      <c r="N69" s="641">
        <f>SUM(B69:M69)</f>
        <v>0</v>
      </c>
      <c r="O69" s="645">
        <f t="shared" si="24"/>
        <v>0</v>
      </c>
      <c r="P69" s="646">
        <f t="shared" si="25"/>
        <v>0</v>
      </c>
    </row>
    <row r="70" spans="1:16" ht="12">
      <c r="A70" s="665" t="s">
        <v>454</v>
      </c>
      <c r="B70" s="625"/>
      <c r="C70" s="626"/>
      <c r="D70" s="626"/>
      <c r="E70" s="626"/>
      <c r="F70" s="626"/>
      <c r="G70" s="626"/>
      <c r="H70" s="626"/>
      <c r="I70" s="626"/>
      <c r="J70" s="626"/>
      <c r="K70" s="626"/>
      <c r="L70" s="626"/>
      <c r="M70" s="626"/>
      <c r="N70" s="641" t="e">
        <f>N69/N71</f>
        <v>#DIV/0!</v>
      </c>
      <c r="O70" s="663" t="e">
        <f>O69/O71</f>
        <v>#DIV/0!</v>
      </c>
      <c r="P70" s="664" t="e">
        <f>P69/P71</f>
        <v>#DIV/0!</v>
      </c>
    </row>
    <row r="71" spans="1:16" ht="12.75" thickBot="1">
      <c r="A71" s="621" t="s">
        <v>306</v>
      </c>
      <c r="B71" s="627">
        <f>B68+B69</f>
        <v>0</v>
      </c>
      <c r="C71" s="627">
        <f aca="true" t="shared" si="28" ref="C71:M71">C68+C69</f>
        <v>0</v>
      </c>
      <c r="D71" s="627">
        <f t="shared" si="28"/>
        <v>0</v>
      </c>
      <c r="E71" s="627">
        <f t="shared" si="28"/>
        <v>0</v>
      </c>
      <c r="F71" s="627">
        <f t="shared" si="28"/>
        <v>0</v>
      </c>
      <c r="G71" s="627">
        <f t="shared" si="28"/>
        <v>0</v>
      </c>
      <c r="H71" s="627">
        <f t="shared" si="28"/>
        <v>0</v>
      </c>
      <c r="I71" s="627">
        <f t="shared" si="28"/>
        <v>0</v>
      </c>
      <c r="J71" s="627">
        <f t="shared" si="28"/>
        <v>0</v>
      </c>
      <c r="K71" s="627">
        <f t="shared" si="28"/>
        <v>0</v>
      </c>
      <c r="L71" s="627">
        <f t="shared" si="28"/>
        <v>0</v>
      </c>
      <c r="M71" s="627">
        <f t="shared" si="28"/>
        <v>0</v>
      </c>
      <c r="N71" s="642">
        <f>SUM(B71:M71)</f>
        <v>0</v>
      </c>
      <c r="O71" s="651">
        <f t="shared" si="24"/>
        <v>0</v>
      </c>
      <c r="P71" s="652">
        <f t="shared" si="25"/>
        <v>0</v>
      </c>
    </row>
    <row r="72" spans="2:16" ht="12">
      <c r="B72" s="666"/>
      <c r="C72" s="666"/>
      <c r="D72" s="666"/>
      <c r="E72" s="666"/>
      <c r="F72" s="666"/>
      <c r="G72" s="666"/>
      <c r="H72" s="666"/>
      <c r="I72" s="666"/>
      <c r="J72" s="666"/>
      <c r="K72" s="666"/>
      <c r="L72" s="666"/>
      <c r="M72" s="666"/>
      <c r="N72" s="667"/>
      <c r="O72" s="666"/>
      <c r="P72" s="666"/>
    </row>
    <row r="73" spans="1:16" ht="12.75">
      <c r="A73" s="2575" t="s">
        <v>460</v>
      </c>
      <c r="B73" s="2575"/>
      <c r="C73" s="2575"/>
      <c r="D73" s="2575"/>
      <c r="E73" s="2575"/>
      <c r="F73" s="2575"/>
      <c r="G73" s="2575"/>
      <c r="H73" s="2575"/>
      <c r="I73" s="2575"/>
      <c r="J73" s="2575"/>
      <c r="K73" s="2575"/>
      <c r="L73" s="2575"/>
      <c r="M73" s="2575"/>
      <c r="N73" s="2575"/>
      <c r="O73" s="2575"/>
      <c r="P73" s="2575"/>
    </row>
    <row r="74" spans="2:16" ht="12">
      <c r="B74" s="666"/>
      <c r="C74" s="666"/>
      <c r="D74" s="666"/>
      <c r="E74" s="666"/>
      <c r="F74" s="666"/>
      <c r="G74" s="666"/>
      <c r="H74" s="666"/>
      <c r="I74" s="666"/>
      <c r="J74" s="666"/>
      <c r="K74" s="666"/>
      <c r="L74" s="666"/>
      <c r="M74" s="666"/>
      <c r="N74" s="667"/>
      <c r="O74" s="666"/>
      <c r="P74" s="666"/>
    </row>
    <row r="75" spans="1:7" s="598" customFormat="1" ht="24" customHeight="1" thickBot="1">
      <c r="A75" s="2568" t="s">
        <v>98</v>
      </c>
      <c r="B75" s="2568"/>
      <c r="C75" s="597"/>
      <c r="D75" s="597"/>
      <c r="E75" s="597"/>
      <c r="F75" s="597"/>
      <c r="G75" s="597"/>
    </row>
    <row r="76" spans="1:24" s="600" customFormat="1" ht="11.25">
      <c r="A76" s="599"/>
      <c r="C76" s="602" t="s">
        <v>99</v>
      </c>
      <c r="D76" s="2567" t="s">
        <v>100</v>
      </c>
      <c r="E76" s="2567"/>
      <c r="F76" s="2567"/>
      <c r="G76" s="602"/>
      <c r="H76" s="602"/>
      <c r="I76" s="602"/>
      <c r="J76" s="602"/>
      <c r="K76" s="602"/>
      <c r="L76" s="602"/>
      <c r="M76" s="602"/>
      <c r="N76" s="602"/>
      <c r="O76" s="602"/>
      <c r="P76" s="602"/>
      <c r="Q76" s="602"/>
      <c r="R76" s="602"/>
      <c r="S76" s="602"/>
      <c r="T76" s="602"/>
      <c r="U76" s="602"/>
      <c r="V76" s="602"/>
      <c r="W76" s="602"/>
      <c r="X76" s="602"/>
    </row>
    <row r="77" spans="1:7" s="598" customFormat="1" ht="13.5" thickBot="1">
      <c r="A77" s="2568" t="s">
        <v>101</v>
      </c>
      <c r="B77" s="2568"/>
      <c r="C77" s="597"/>
      <c r="D77" s="597"/>
      <c r="E77" s="597"/>
      <c r="F77" s="597"/>
      <c r="G77" s="597"/>
    </row>
    <row r="78" spans="1:5" s="600" customFormat="1" ht="11.25">
      <c r="A78" s="599"/>
      <c r="C78" s="601" t="s">
        <v>99</v>
      </c>
      <c r="D78" s="603" t="s">
        <v>102</v>
      </c>
      <c r="E78" s="603"/>
    </row>
  </sheetData>
  <sheetProtection/>
  <mergeCells count="6">
    <mergeCell ref="A75:B75"/>
    <mergeCell ref="D76:F76"/>
    <mergeCell ref="A77:B77"/>
    <mergeCell ref="A2:N2"/>
    <mergeCell ref="A4:N4"/>
    <mergeCell ref="A73:P73"/>
  </mergeCells>
  <printOptions horizontalCentered="1"/>
  <pageMargins left="0.1968503937007874" right="0.1968503937007874" top="0.4330708661417323" bottom="0.3937007874015748" header="0.31496062992125984" footer="0.1968503937007874"/>
  <pageSetup fitToHeight="2" fitToWidth="1" horizontalDpi="600" verticalDpi="600" orientation="landscape" paperSize="9" scale="87" r:id="rId1"/>
  <headerFooter alignWithMargins="0">
    <oddFooter>&amp;R&amp;6&amp;Z&amp;F  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9">
    <tabColor rgb="FF00B050"/>
    <pageSetUpPr fitToPage="1"/>
  </sheetPr>
  <dimension ref="A1:Q54"/>
  <sheetViews>
    <sheetView showGridLines="0" view="pageBreakPreview" zoomScale="60" zoomScaleNormal="70" zoomScalePageLayoutView="0" workbookViewId="0" topLeftCell="A1">
      <selection activeCell="AA15" sqref="AA15"/>
    </sheetView>
  </sheetViews>
  <sheetFormatPr defaultColWidth="9.00390625" defaultRowHeight="12.75"/>
  <cols>
    <col min="1" max="1" width="9.375" style="821" customWidth="1"/>
    <col min="2" max="2" width="46.00390625" style="821" customWidth="1"/>
    <col min="3" max="3" width="17.375" style="821" customWidth="1"/>
    <col min="4" max="13" width="14.875" style="821" customWidth="1"/>
    <col min="14" max="14" width="14.125" style="821" customWidth="1"/>
    <col min="15" max="17" width="14.875" style="821" hidden="1" customWidth="1"/>
    <col min="18" max="18" width="9.375" style="821" customWidth="1"/>
    <col min="19" max="16384" width="9.375" style="821" customWidth="1"/>
  </cols>
  <sheetData>
    <row r="1" spans="1:14" ht="20.25">
      <c r="A1" s="2631" t="str">
        <f>Анкета!A5</f>
        <v>Теплоснабжающая организация</v>
      </c>
      <c r="B1" s="2631"/>
      <c r="C1" s="2631"/>
      <c r="D1" s="2631"/>
      <c r="E1" s="2631"/>
      <c r="F1" s="2631"/>
      <c r="G1" s="2631"/>
      <c r="H1" s="2631"/>
      <c r="I1" s="2631"/>
      <c r="J1" s="2631"/>
      <c r="K1" s="2631"/>
      <c r="L1" s="2631"/>
      <c r="M1" s="2631"/>
      <c r="N1" s="2631"/>
    </row>
    <row r="2" spans="1:14" ht="34.5" customHeight="1" thickBot="1">
      <c r="A2" s="2632" t="s">
        <v>535</v>
      </c>
      <c r="B2" s="2632"/>
      <c r="C2" s="2632"/>
      <c r="D2" s="2632"/>
      <c r="E2" s="2632"/>
      <c r="F2" s="2632"/>
      <c r="G2" s="2632"/>
      <c r="H2" s="2632"/>
      <c r="I2" s="2632"/>
      <c r="J2" s="2632"/>
      <c r="K2" s="2632"/>
      <c r="L2" s="2632"/>
      <c r="M2" s="2632"/>
      <c r="N2" s="2632"/>
    </row>
    <row r="3" spans="1:17" s="822" customFormat="1" ht="57" customHeight="1" thickBot="1">
      <c r="A3" s="2619" t="s">
        <v>191</v>
      </c>
      <c r="B3" s="2634" t="s">
        <v>118</v>
      </c>
      <c r="C3" s="2634" t="s">
        <v>303</v>
      </c>
      <c r="D3" s="2635" t="s">
        <v>536</v>
      </c>
      <c r="E3" s="2636"/>
      <c r="F3" s="2637"/>
      <c r="G3" s="2637"/>
      <c r="H3" s="2638"/>
      <c r="I3" s="2619" t="s">
        <v>537</v>
      </c>
      <c r="J3" s="2637"/>
      <c r="K3" s="2638"/>
      <c r="L3" s="2639" t="s">
        <v>538</v>
      </c>
      <c r="M3" s="2640"/>
      <c r="N3" s="2640"/>
      <c r="O3" s="2614" t="s">
        <v>539</v>
      </c>
      <c r="P3" s="2615"/>
      <c r="Q3" s="2616"/>
    </row>
    <row r="4" spans="1:17" s="822" customFormat="1" ht="18.75" customHeight="1">
      <c r="A4" s="2633"/>
      <c r="B4" s="2617"/>
      <c r="C4" s="2617"/>
      <c r="D4" s="2617">
        <v>2020</v>
      </c>
      <c r="E4" s="2619">
        <v>2021</v>
      </c>
      <c r="F4" s="2621">
        <v>2022</v>
      </c>
      <c r="G4" s="2622"/>
      <c r="H4" s="2623"/>
      <c r="I4" s="2621">
        <v>2023</v>
      </c>
      <c r="J4" s="2622"/>
      <c r="K4" s="2624"/>
      <c r="L4" s="2625">
        <v>2024</v>
      </c>
      <c r="M4" s="2626"/>
      <c r="N4" s="2627"/>
      <c r="O4" s="2628">
        <v>2024</v>
      </c>
      <c r="P4" s="2629"/>
      <c r="Q4" s="2630"/>
    </row>
    <row r="5" spans="1:17" s="822" customFormat="1" ht="31.5" customHeight="1" thickBot="1">
      <c r="A5" s="2620"/>
      <c r="B5" s="2618"/>
      <c r="C5" s="2618"/>
      <c r="D5" s="2618"/>
      <c r="E5" s="2620"/>
      <c r="F5" s="823" t="s">
        <v>137</v>
      </c>
      <c r="G5" s="824" t="s">
        <v>540</v>
      </c>
      <c r="H5" s="825" t="s">
        <v>541</v>
      </c>
      <c r="I5" s="823" t="s">
        <v>137</v>
      </c>
      <c r="J5" s="824" t="s">
        <v>540</v>
      </c>
      <c r="K5" s="826" t="s">
        <v>541</v>
      </c>
      <c r="L5" s="815" t="s">
        <v>137</v>
      </c>
      <c r="M5" s="816" t="s">
        <v>540</v>
      </c>
      <c r="N5" s="827" t="s">
        <v>542</v>
      </c>
      <c r="O5" s="828" t="s">
        <v>137</v>
      </c>
      <c r="P5" s="829" t="s">
        <v>540</v>
      </c>
      <c r="Q5" s="830" t="s">
        <v>541</v>
      </c>
    </row>
    <row r="6" spans="1:17" ht="19.5" customHeight="1" thickBot="1">
      <c r="A6" s="2587" t="s">
        <v>543</v>
      </c>
      <c r="B6" s="2588"/>
      <c r="C6" s="2588"/>
      <c r="D6" s="2588"/>
      <c r="E6" s="2588"/>
      <c r="F6" s="2588"/>
      <c r="G6" s="2588"/>
      <c r="H6" s="2588"/>
      <c r="I6" s="2588"/>
      <c r="J6" s="2588"/>
      <c r="K6" s="2588"/>
      <c r="L6" s="2588"/>
      <c r="M6" s="2588"/>
      <c r="N6" s="2588"/>
      <c r="O6" s="831"/>
      <c r="P6" s="831"/>
      <c r="Q6" s="831"/>
    </row>
    <row r="7" spans="1:17" ht="18">
      <c r="A7" s="832" t="s">
        <v>122</v>
      </c>
      <c r="B7" s="833" t="s">
        <v>306</v>
      </c>
      <c r="C7" s="832" t="s">
        <v>195</v>
      </c>
      <c r="D7" s="834">
        <f>D8+D11-D10</f>
        <v>0</v>
      </c>
      <c r="E7" s="835">
        <f aca="true" t="shared" si="0" ref="E7:Q7">E8+E11-E10</f>
        <v>0</v>
      </c>
      <c r="F7" s="836">
        <f>F8+F11-F10</f>
        <v>0</v>
      </c>
      <c r="G7" s="837">
        <f t="shared" si="0"/>
        <v>0</v>
      </c>
      <c r="H7" s="838">
        <f t="shared" si="0"/>
        <v>0</v>
      </c>
      <c r="I7" s="839">
        <f t="shared" si="0"/>
        <v>0</v>
      </c>
      <c r="J7" s="837">
        <f t="shared" si="0"/>
        <v>0</v>
      </c>
      <c r="K7" s="840">
        <f t="shared" si="0"/>
        <v>0</v>
      </c>
      <c r="L7" s="841">
        <f t="shared" si="0"/>
        <v>0</v>
      </c>
      <c r="M7" s="842">
        <f t="shared" si="0"/>
        <v>0</v>
      </c>
      <c r="N7" s="843">
        <f t="shared" si="0"/>
        <v>0</v>
      </c>
      <c r="O7" s="844">
        <f t="shared" si="0"/>
        <v>0</v>
      </c>
      <c r="P7" s="842">
        <f t="shared" si="0"/>
        <v>0</v>
      </c>
      <c r="Q7" s="845">
        <f t="shared" si="0"/>
        <v>0</v>
      </c>
    </row>
    <row r="8" spans="1:17" ht="18">
      <c r="A8" s="846" t="s">
        <v>123</v>
      </c>
      <c r="B8" s="847" t="s">
        <v>307</v>
      </c>
      <c r="C8" s="846" t="s">
        <v>195</v>
      </c>
      <c r="D8" s="848"/>
      <c r="E8" s="849"/>
      <c r="F8" s="850"/>
      <c r="G8" s="851"/>
      <c r="H8" s="852"/>
      <c r="I8" s="853"/>
      <c r="J8" s="851"/>
      <c r="K8" s="854"/>
      <c r="L8" s="855"/>
      <c r="M8" s="856"/>
      <c r="N8" s="857"/>
      <c r="O8" s="858"/>
      <c r="P8" s="859"/>
      <c r="Q8" s="860"/>
    </row>
    <row r="9" spans="1:17" ht="18">
      <c r="A9" s="861" t="s">
        <v>120</v>
      </c>
      <c r="B9" s="862" t="s">
        <v>176</v>
      </c>
      <c r="C9" s="861" t="s">
        <v>172</v>
      </c>
      <c r="D9" s="863" t="e">
        <f>D8/D7</f>
        <v>#DIV/0!</v>
      </c>
      <c r="E9" s="864" t="e">
        <f>E8/E7</f>
        <v>#DIV/0!</v>
      </c>
      <c r="F9" s="865" t="e">
        <f>F8/F7</f>
        <v>#DIV/0!</v>
      </c>
      <c r="G9" s="866" t="e">
        <f aca="true" t="shared" si="1" ref="G9:Q9">G8/G7</f>
        <v>#DIV/0!</v>
      </c>
      <c r="H9" s="867" t="e">
        <f t="shared" si="1"/>
        <v>#DIV/0!</v>
      </c>
      <c r="I9" s="868" t="e">
        <f t="shared" si="1"/>
        <v>#DIV/0!</v>
      </c>
      <c r="J9" s="866" t="e">
        <f t="shared" si="1"/>
        <v>#DIV/0!</v>
      </c>
      <c r="K9" s="869" t="e">
        <f t="shared" si="1"/>
        <v>#DIV/0!</v>
      </c>
      <c r="L9" s="870" t="e">
        <f t="shared" si="1"/>
        <v>#DIV/0!</v>
      </c>
      <c r="M9" s="871" t="e">
        <f t="shared" si="1"/>
        <v>#DIV/0!</v>
      </c>
      <c r="N9" s="872" t="e">
        <f t="shared" si="1"/>
        <v>#DIV/0!</v>
      </c>
      <c r="O9" s="873" t="e">
        <f t="shared" si="1"/>
        <v>#DIV/0!</v>
      </c>
      <c r="P9" s="871" t="e">
        <f t="shared" si="1"/>
        <v>#DIV/0!</v>
      </c>
      <c r="Q9" s="874" t="e">
        <f t="shared" si="1"/>
        <v>#DIV/0!</v>
      </c>
    </row>
    <row r="10" spans="1:17" ht="18">
      <c r="A10" s="846" t="s">
        <v>124</v>
      </c>
      <c r="B10" s="847" t="s">
        <v>308</v>
      </c>
      <c r="C10" s="846" t="s">
        <v>195</v>
      </c>
      <c r="D10" s="848"/>
      <c r="E10" s="849"/>
      <c r="F10" s="850"/>
      <c r="G10" s="851"/>
      <c r="H10" s="852"/>
      <c r="I10" s="853"/>
      <c r="J10" s="851"/>
      <c r="K10" s="854"/>
      <c r="L10" s="855"/>
      <c r="M10" s="856"/>
      <c r="N10" s="857"/>
      <c r="O10" s="858"/>
      <c r="P10" s="859"/>
      <c r="Q10" s="860"/>
    </row>
    <row r="11" spans="1:17" ht="18">
      <c r="A11" s="846" t="s">
        <v>125</v>
      </c>
      <c r="B11" s="847" t="s">
        <v>196</v>
      </c>
      <c r="C11" s="846" t="s">
        <v>195</v>
      </c>
      <c r="D11" s="875">
        <f>D12+D14</f>
        <v>0</v>
      </c>
      <c r="E11" s="876">
        <f aca="true" t="shared" si="2" ref="E11:Q11">E12+E14</f>
        <v>0</v>
      </c>
      <c r="F11" s="877">
        <f t="shared" si="2"/>
        <v>0</v>
      </c>
      <c r="G11" s="878">
        <f t="shared" si="2"/>
        <v>0</v>
      </c>
      <c r="H11" s="879">
        <f t="shared" si="2"/>
        <v>0</v>
      </c>
      <c r="I11" s="880">
        <f t="shared" si="2"/>
        <v>0</v>
      </c>
      <c r="J11" s="878">
        <f t="shared" si="2"/>
        <v>0</v>
      </c>
      <c r="K11" s="881">
        <f t="shared" si="2"/>
        <v>0</v>
      </c>
      <c r="L11" s="882">
        <f t="shared" si="2"/>
        <v>0</v>
      </c>
      <c r="M11" s="859">
        <f t="shared" si="2"/>
        <v>0</v>
      </c>
      <c r="N11" s="883">
        <f t="shared" si="2"/>
        <v>0</v>
      </c>
      <c r="O11" s="858">
        <f t="shared" si="2"/>
        <v>0</v>
      </c>
      <c r="P11" s="859">
        <f t="shared" si="2"/>
        <v>0</v>
      </c>
      <c r="Q11" s="860">
        <f t="shared" si="2"/>
        <v>0</v>
      </c>
    </row>
    <row r="12" spans="1:17" ht="18">
      <c r="A12" s="846" t="s">
        <v>126</v>
      </c>
      <c r="B12" s="847" t="s">
        <v>147</v>
      </c>
      <c r="C12" s="846" t="s">
        <v>195</v>
      </c>
      <c r="D12" s="848"/>
      <c r="E12" s="849"/>
      <c r="F12" s="850"/>
      <c r="G12" s="851"/>
      <c r="H12" s="852"/>
      <c r="I12" s="853"/>
      <c r="J12" s="851"/>
      <c r="K12" s="854"/>
      <c r="L12" s="855"/>
      <c r="M12" s="856"/>
      <c r="N12" s="857"/>
      <c r="O12" s="858"/>
      <c r="P12" s="859"/>
      <c r="Q12" s="860"/>
    </row>
    <row r="13" spans="1:17" ht="18">
      <c r="A13" s="861" t="s">
        <v>140</v>
      </c>
      <c r="B13" s="862" t="s">
        <v>176</v>
      </c>
      <c r="C13" s="861" t="s">
        <v>172</v>
      </c>
      <c r="D13" s="863" t="e">
        <f>D12/D11</f>
        <v>#DIV/0!</v>
      </c>
      <c r="E13" s="864" t="e">
        <f>E12/E11</f>
        <v>#DIV/0!</v>
      </c>
      <c r="F13" s="865" t="e">
        <f>F12/F11</f>
        <v>#DIV/0!</v>
      </c>
      <c r="G13" s="866" t="e">
        <f aca="true" t="shared" si="3" ref="G13:Q13">G12/G11</f>
        <v>#DIV/0!</v>
      </c>
      <c r="H13" s="867" t="e">
        <f t="shared" si="3"/>
        <v>#DIV/0!</v>
      </c>
      <c r="I13" s="868" t="e">
        <f t="shared" si="3"/>
        <v>#DIV/0!</v>
      </c>
      <c r="J13" s="866" t="e">
        <f t="shared" si="3"/>
        <v>#DIV/0!</v>
      </c>
      <c r="K13" s="869" t="e">
        <f t="shared" si="3"/>
        <v>#DIV/0!</v>
      </c>
      <c r="L13" s="870" t="e">
        <f t="shared" si="3"/>
        <v>#DIV/0!</v>
      </c>
      <c r="M13" s="884" t="e">
        <f t="shared" si="3"/>
        <v>#DIV/0!</v>
      </c>
      <c r="N13" s="885" t="e">
        <f t="shared" si="3"/>
        <v>#DIV/0!</v>
      </c>
      <c r="O13" s="873" t="e">
        <f t="shared" si="3"/>
        <v>#DIV/0!</v>
      </c>
      <c r="P13" s="871" t="e">
        <f t="shared" si="3"/>
        <v>#DIV/0!</v>
      </c>
      <c r="Q13" s="874" t="e">
        <f t="shared" si="3"/>
        <v>#DIV/0!</v>
      </c>
    </row>
    <row r="14" spans="1:17" ht="18">
      <c r="A14" s="886" t="s">
        <v>127</v>
      </c>
      <c r="B14" s="887" t="s">
        <v>309</v>
      </c>
      <c r="C14" s="886" t="s">
        <v>195</v>
      </c>
      <c r="D14" s="888">
        <f>D15+D19+D20+D21+D22</f>
        <v>0</v>
      </c>
      <c r="E14" s="889">
        <f aca="true" t="shared" si="4" ref="E14:Q14">E15+E19+E20+E21+E22</f>
        <v>0</v>
      </c>
      <c r="F14" s="890">
        <f>G14+H14</f>
        <v>0</v>
      </c>
      <c r="G14" s="891">
        <f t="shared" si="4"/>
        <v>0</v>
      </c>
      <c r="H14" s="892">
        <f t="shared" si="4"/>
        <v>0</v>
      </c>
      <c r="I14" s="893">
        <f>K14+J14</f>
        <v>0</v>
      </c>
      <c r="J14" s="891">
        <f t="shared" si="4"/>
        <v>0</v>
      </c>
      <c r="K14" s="894">
        <f t="shared" si="4"/>
        <v>0</v>
      </c>
      <c r="L14" s="895">
        <f t="shared" si="4"/>
        <v>0</v>
      </c>
      <c r="M14" s="896">
        <f t="shared" si="4"/>
        <v>0</v>
      </c>
      <c r="N14" s="897">
        <f t="shared" si="4"/>
        <v>0</v>
      </c>
      <c r="O14" s="858">
        <f t="shared" si="4"/>
        <v>0</v>
      </c>
      <c r="P14" s="859">
        <f t="shared" si="4"/>
        <v>0</v>
      </c>
      <c r="Q14" s="860">
        <f t="shared" si="4"/>
        <v>0</v>
      </c>
    </row>
    <row r="15" spans="1:17" ht="18">
      <c r="A15" s="846"/>
      <c r="B15" s="847" t="s">
        <v>198</v>
      </c>
      <c r="C15" s="846" t="s">
        <v>195</v>
      </c>
      <c r="D15" s="875">
        <f>D16+D17+D18</f>
        <v>0</v>
      </c>
      <c r="E15" s="876">
        <f aca="true" t="shared" si="5" ref="E15:Q15">E16+E17+E18</f>
        <v>0</v>
      </c>
      <c r="F15" s="877">
        <f t="shared" si="5"/>
        <v>0</v>
      </c>
      <c r="G15" s="878">
        <f t="shared" si="5"/>
        <v>0</v>
      </c>
      <c r="H15" s="879">
        <f t="shared" si="5"/>
        <v>0</v>
      </c>
      <c r="I15" s="880">
        <f t="shared" si="5"/>
        <v>0</v>
      </c>
      <c r="J15" s="878">
        <f t="shared" si="5"/>
        <v>0</v>
      </c>
      <c r="K15" s="881">
        <f t="shared" si="5"/>
        <v>0</v>
      </c>
      <c r="L15" s="882">
        <f t="shared" si="5"/>
        <v>0</v>
      </c>
      <c r="M15" s="896">
        <f t="shared" si="5"/>
        <v>0</v>
      </c>
      <c r="N15" s="897">
        <f t="shared" si="5"/>
        <v>0</v>
      </c>
      <c r="O15" s="858">
        <f t="shared" si="5"/>
        <v>0</v>
      </c>
      <c r="P15" s="859">
        <f t="shared" si="5"/>
        <v>0</v>
      </c>
      <c r="Q15" s="860">
        <f t="shared" si="5"/>
        <v>0</v>
      </c>
    </row>
    <row r="16" spans="1:17" ht="18">
      <c r="A16" s="846"/>
      <c r="B16" s="898" t="s">
        <v>544</v>
      </c>
      <c r="C16" s="861" t="s">
        <v>195</v>
      </c>
      <c r="D16" s="899">
        <f aca="true" t="shared" si="6" ref="D16:Q22">D25+D34</f>
        <v>0</v>
      </c>
      <c r="E16" s="900">
        <f t="shared" si="6"/>
        <v>0</v>
      </c>
      <c r="F16" s="901">
        <f t="shared" si="6"/>
        <v>0</v>
      </c>
      <c r="G16" s="902">
        <f t="shared" si="6"/>
        <v>0</v>
      </c>
      <c r="H16" s="903">
        <f t="shared" si="6"/>
        <v>0</v>
      </c>
      <c r="I16" s="904">
        <f t="shared" si="6"/>
        <v>0</v>
      </c>
      <c r="J16" s="902">
        <f t="shared" si="6"/>
        <v>0</v>
      </c>
      <c r="K16" s="905">
        <f t="shared" si="6"/>
        <v>0</v>
      </c>
      <c r="L16" s="906">
        <f t="shared" si="6"/>
        <v>0</v>
      </c>
      <c r="M16" s="907">
        <f t="shared" si="6"/>
        <v>0</v>
      </c>
      <c r="N16" s="908">
        <f t="shared" si="6"/>
        <v>0</v>
      </c>
      <c r="O16" s="909">
        <f t="shared" si="6"/>
        <v>0</v>
      </c>
      <c r="P16" s="910">
        <f t="shared" si="6"/>
        <v>0</v>
      </c>
      <c r="Q16" s="911">
        <f t="shared" si="6"/>
        <v>0</v>
      </c>
    </row>
    <row r="17" spans="1:17" ht="18">
      <c r="A17" s="846"/>
      <c r="B17" s="898" t="s">
        <v>545</v>
      </c>
      <c r="C17" s="861" t="s">
        <v>195</v>
      </c>
      <c r="D17" s="899">
        <f t="shared" si="6"/>
        <v>0</v>
      </c>
      <c r="E17" s="900">
        <f t="shared" si="6"/>
        <v>0</v>
      </c>
      <c r="F17" s="901">
        <f t="shared" si="6"/>
        <v>0</v>
      </c>
      <c r="G17" s="902">
        <f t="shared" si="6"/>
        <v>0</v>
      </c>
      <c r="H17" s="903">
        <f t="shared" si="6"/>
        <v>0</v>
      </c>
      <c r="I17" s="904">
        <f t="shared" si="6"/>
        <v>0</v>
      </c>
      <c r="J17" s="902">
        <f t="shared" si="6"/>
        <v>0</v>
      </c>
      <c r="K17" s="905">
        <f t="shared" si="6"/>
        <v>0</v>
      </c>
      <c r="L17" s="906">
        <f t="shared" si="6"/>
        <v>0</v>
      </c>
      <c r="M17" s="907">
        <f t="shared" si="6"/>
        <v>0</v>
      </c>
      <c r="N17" s="908">
        <f t="shared" si="6"/>
        <v>0</v>
      </c>
      <c r="O17" s="909">
        <f t="shared" si="6"/>
        <v>0</v>
      </c>
      <c r="P17" s="910">
        <f t="shared" si="6"/>
        <v>0</v>
      </c>
      <c r="Q17" s="911">
        <f t="shared" si="6"/>
        <v>0</v>
      </c>
    </row>
    <row r="18" spans="1:17" ht="18">
      <c r="A18" s="846"/>
      <c r="B18" s="898" t="s">
        <v>546</v>
      </c>
      <c r="C18" s="861" t="s">
        <v>195</v>
      </c>
      <c r="D18" s="899">
        <f t="shared" si="6"/>
        <v>0</v>
      </c>
      <c r="E18" s="900">
        <f t="shared" si="6"/>
        <v>0</v>
      </c>
      <c r="F18" s="901">
        <f t="shared" si="6"/>
        <v>0</v>
      </c>
      <c r="G18" s="902">
        <f t="shared" si="6"/>
        <v>0</v>
      </c>
      <c r="H18" s="903">
        <f t="shared" si="6"/>
        <v>0</v>
      </c>
      <c r="I18" s="904">
        <f t="shared" si="6"/>
        <v>0</v>
      </c>
      <c r="J18" s="902">
        <f t="shared" si="6"/>
        <v>0</v>
      </c>
      <c r="K18" s="905">
        <f t="shared" si="6"/>
        <v>0</v>
      </c>
      <c r="L18" s="906">
        <f t="shared" si="6"/>
        <v>0</v>
      </c>
      <c r="M18" s="907">
        <f t="shared" si="6"/>
        <v>0</v>
      </c>
      <c r="N18" s="908">
        <f t="shared" si="6"/>
        <v>0</v>
      </c>
      <c r="O18" s="909">
        <f t="shared" si="6"/>
        <v>0</v>
      </c>
      <c r="P18" s="910">
        <f t="shared" si="6"/>
        <v>0</v>
      </c>
      <c r="Q18" s="911">
        <f t="shared" si="6"/>
        <v>0</v>
      </c>
    </row>
    <row r="19" spans="1:17" ht="18">
      <c r="A19" s="846"/>
      <c r="B19" s="847" t="s">
        <v>310</v>
      </c>
      <c r="C19" s="846" t="s">
        <v>195</v>
      </c>
      <c r="D19" s="875">
        <f t="shared" si="6"/>
        <v>0</v>
      </c>
      <c r="E19" s="876">
        <f t="shared" si="6"/>
        <v>0</v>
      </c>
      <c r="F19" s="877">
        <f t="shared" si="6"/>
        <v>0</v>
      </c>
      <c r="G19" s="878">
        <f t="shared" si="6"/>
        <v>0</v>
      </c>
      <c r="H19" s="879">
        <f t="shared" si="6"/>
        <v>0</v>
      </c>
      <c r="I19" s="880">
        <f t="shared" si="6"/>
        <v>0</v>
      </c>
      <c r="J19" s="878">
        <f t="shared" si="6"/>
        <v>0</v>
      </c>
      <c r="K19" s="881">
        <f t="shared" si="6"/>
        <v>0</v>
      </c>
      <c r="L19" s="882">
        <f t="shared" si="6"/>
        <v>0</v>
      </c>
      <c r="M19" s="896">
        <f t="shared" si="6"/>
        <v>0</v>
      </c>
      <c r="N19" s="897">
        <f t="shared" si="6"/>
        <v>0</v>
      </c>
      <c r="O19" s="858">
        <f t="shared" si="6"/>
        <v>0</v>
      </c>
      <c r="P19" s="859">
        <f t="shared" si="6"/>
        <v>0</v>
      </c>
      <c r="Q19" s="860">
        <f t="shared" si="6"/>
        <v>0</v>
      </c>
    </row>
    <row r="20" spans="1:17" ht="18">
      <c r="A20" s="846"/>
      <c r="B20" s="847" t="s">
        <v>311</v>
      </c>
      <c r="C20" s="846" t="s">
        <v>195</v>
      </c>
      <c r="D20" s="875">
        <f t="shared" si="6"/>
        <v>0</v>
      </c>
      <c r="E20" s="876">
        <f t="shared" si="6"/>
        <v>0</v>
      </c>
      <c r="F20" s="877">
        <f t="shared" si="6"/>
        <v>0</v>
      </c>
      <c r="G20" s="878">
        <f t="shared" si="6"/>
        <v>0</v>
      </c>
      <c r="H20" s="879">
        <f t="shared" si="6"/>
        <v>0</v>
      </c>
      <c r="I20" s="880">
        <f t="shared" si="6"/>
        <v>0</v>
      </c>
      <c r="J20" s="878">
        <f t="shared" si="6"/>
        <v>0</v>
      </c>
      <c r="K20" s="881">
        <f t="shared" si="6"/>
        <v>0</v>
      </c>
      <c r="L20" s="882">
        <f t="shared" si="6"/>
        <v>0</v>
      </c>
      <c r="M20" s="896">
        <f t="shared" si="6"/>
        <v>0</v>
      </c>
      <c r="N20" s="897">
        <f t="shared" si="6"/>
        <v>0</v>
      </c>
      <c r="O20" s="858">
        <f t="shared" si="6"/>
        <v>0</v>
      </c>
      <c r="P20" s="859">
        <f t="shared" si="6"/>
        <v>0</v>
      </c>
      <c r="Q20" s="860">
        <f t="shared" si="6"/>
        <v>0</v>
      </c>
    </row>
    <row r="21" spans="1:17" ht="18">
      <c r="A21" s="912"/>
      <c r="B21" s="847" t="s">
        <v>214</v>
      </c>
      <c r="C21" s="846" t="s">
        <v>195</v>
      </c>
      <c r="D21" s="875">
        <f>D30+D39</f>
        <v>0</v>
      </c>
      <c r="E21" s="876">
        <f t="shared" si="6"/>
        <v>0</v>
      </c>
      <c r="F21" s="877">
        <f t="shared" si="6"/>
        <v>0</v>
      </c>
      <c r="G21" s="878">
        <f t="shared" si="6"/>
        <v>0</v>
      </c>
      <c r="H21" s="879">
        <f t="shared" si="6"/>
        <v>0</v>
      </c>
      <c r="I21" s="880">
        <f t="shared" si="6"/>
        <v>0</v>
      </c>
      <c r="J21" s="878">
        <f t="shared" si="6"/>
        <v>0</v>
      </c>
      <c r="K21" s="881">
        <f t="shared" si="6"/>
        <v>0</v>
      </c>
      <c r="L21" s="882">
        <f t="shared" si="6"/>
        <v>0</v>
      </c>
      <c r="M21" s="896">
        <f t="shared" si="6"/>
        <v>0</v>
      </c>
      <c r="N21" s="897">
        <f t="shared" si="6"/>
        <v>0</v>
      </c>
      <c r="O21" s="858">
        <f t="shared" si="6"/>
        <v>0</v>
      </c>
      <c r="P21" s="859">
        <f t="shared" si="6"/>
        <v>0</v>
      </c>
      <c r="Q21" s="860">
        <f t="shared" si="6"/>
        <v>0</v>
      </c>
    </row>
    <row r="22" spans="1:17" ht="18.75" thickBot="1">
      <c r="A22" s="913"/>
      <c r="B22" s="914" t="s">
        <v>209</v>
      </c>
      <c r="C22" s="915" t="s">
        <v>195</v>
      </c>
      <c r="D22" s="916">
        <f>D31+D40</f>
        <v>0</v>
      </c>
      <c r="E22" s="917">
        <f t="shared" si="6"/>
        <v>0</v>
      </c>
      <c r="F22" s="918">
        <f t="shared" si="6"/>
        <v>0</v>
      </c>
      <c r="G22" s="919">
        <f t="shared" si="6"/>
        <v>0</v>
      </c>
      <c r="H22" s="920">
        <f t="shared" si="6"/>
        <v>0</v>
      </c>
      <c r="I22" s="921">
        <f t="shared" si="6"/>
        <v>0</v>
      </c>
      <c r="J22" s="919">
        <f t="shared" si="6"/>
        <v>0</v>
      </c>
      <c r="K22" s="922">
        <f t="shared" si="6"/>
        <v>0</v>
      </c>
      <c r="L22" s="923">
        <f t="shared" si="6"/>
        <v>0</v>
      </c>
      <c r="M22" s="919">
        <f t="shared" si="6"/>
        <v>0</v>
      </c>
      <c r="N22" s="922">
        <f t="shared" si="6"/>
        <v>0</v>
      </c>
      <c r="O22" s="924">
        <f t="shared" si="6"/>
        <v>0</v>
      </c>
      <c r="P22" s="919">
        <f t="shared" si="6"/>
        <v>0</v>
      </c>
      <c r="Q22" s="920">
        <f t="shared" si="6"/>
        <v>0</v>
      </c>
    </row>
    <row r="23" spans="1:17" ht="31.5">
      <c r="A23" s="925" t="s">
        <v>114</v>
      </c>
      <c r="B23" s="926" t="s">
        <v>547</v>
      </c>
      <c r="C23" s="832" t="s">
        <v>195</v>
      </c>
      <c r="D23" s="927">
        <f>D24+D28+D29+D30+D31</f>
        <v>0</v>
      </c>
      <c r="E23" s="928">
        <f>E24+E28+E29+E30+E31</f>
        <v>0</v>
      </c>
      <c r="F23" s="929">
        <f>G23+H23</f>
        <v>0</v>
      </c>
      <c r="G23" s="930">
        <f>G24+G28+G29+G30+G31</f>
        <v>0</v>
      </c>
      <c r="H23" s="931">
        <f>H24+H28+H29+H30+H31</f>
        <v>0</v>
      </c>
      <c r="I23" s="929">
        <f>K23+J23</f>
        <v>0</v>
      </c>
      <c r="J23" s="930">
        <f aca="true" t="shared" si="7" ref="J23:Q23">J24+J28+J29+J30+J31</f>
        <v>0</v>
      </c>
      <c r="K23" s="932">
        <f t="shared" si="7"/>
        <v>0</v>
      </c>
      <c r="L23" s="933">
        <f t="shared" si="7"/>
        <v>0</v>
      </c>
      <c r="M23" s="930">
        <f t="shared" si="7"/>
        <v>0</v>
      </c>
      <c r="N23" s="932">
        <f t="shared" si="7"/>
        <v>0</v>
      </c>
      <c r="O23" s="934">
        <f t="shared" si="7"/>
        <v>0</v>
      </c>
      <c r="P23" s="930">
        <f t="shared" si="7"/>
        <v>0</v>
      </c>
      <c r="Q23" s="931">
        <f t="shared" si="7"/>
        <v>0</v>
      </c>
    </row>
    <row r="24" spans="1:17" ht="18">
      <c r="A24" s="935"/>
      <c r="B24" s="847" t="s">
        <v>548</v>
      </c>
      <c r="C24" s="846" t="s">
        <v>195</v>
      </c>
      <c r="D24" s="936">
        <f>D25+D26+D27</f>
        <v>0</v>
      </c>
      <c r="E24" s="937">
        <f aca="true" t="shared" si="8" ref="E24:Q24">E25+E26+E27</f>
        <v>0</v>
      </c>
      <c r="F24" s="877">
        <f aca="true" t="shared" si="9" ref="F24:F40">G24+H24</f>
        <v>0</v>
      </c>
      <c r="G24" s="859">
        <f t="shared" si="8"/>
        <v>0</v>
      </c>
      <c r="H24" s="860">
        <f t="shared" si="8"/>
        <v>0</v>
      </c>
      <c r="I24" s="877">
        <f aca="true" t="shared" si="10" ref="I24:I40">K24+J24</f>
        <v>0</v>
      </c>
      <c r="J24" s="859">
        <f t="shared" si="8"/>
        <v>0</v>
      </c>
      <c r="K24" s="883">
        <f t="shared" si="8"/>
        <v>0</v>
      </c>
      <c r="L24" s="882">
        <f t="shared" si="8"/>
        <v>0</v>
      </c>
      <c r="M24" s="859">
        <f t="shared" si="8"/>
        <v>0</v>
      </c>
      <c r="N24" s="883">
        <f t="shared" si="8"/>
        <v>0</v>
      </c>
      <c r="O24" s="858">
        <f t="shared" si="8"/>
        <v>0</v>
      </c>
      <c r="P24" s="859">
        <f t="shared" si="8"/>
        <v>0</v>
      </c>
      <c r="Q24" s="860">
        <f t="shared" si="8"/>
        <v>0</v>
      </c>
    </row>
    <row r="25" spans="1:17" ht="18">
      <c r="A25" s="935"/>
      <c r="B25" s="898" t="s">
        <v>544</v>
      </c>
      <c r="C25" s="861" t="s">
        <v>195</v>
      </c>
      <c r="D25" s="938"/>
      <c r="E25" s="939"/>
      <c r="F25" s="901">
        <f t="shared" si="9"/>
        <v>0</v>
      </c>
      <c r="G25" s="940"/>
      <c r="H25" s="941"/>
      <c r="I25" s="901">
        <f t="shared" si="10"/>
        <v>0</v>
      </c>
      <c r="J25" s="940"/>
      <c r="K25" s="942"/>
      <c r="L25" s="906">
        <f>'[3]Тепловой баланс помесячно'!N34</f>
        <v>0</v>
      </c>
      <c r="M25" s="910">
        <f>'[3]Тепловой баланс помесячно'!O34</f>
        <v>0</v>
      </c>
      <c r="N25" s="943">
        <f>'[3]Тепловой баланс помесячно'!P34</f>
        <v>0</v>
      </c>
      <c r="O25" s="909"/>
      <c r="P25" s="910"/>
      <c r="Q25" s="911"/>
    </row>
    <row r="26" spans="1:17" ht="18">
      <c r="A26" s="935"/>
      <c r="B26" s="898" t="s">
        <v>545</v>
      </c>
      <c r="C26" s="861" t="s">
        <v>195</v>
      </c>
      <c r="D26" s="938"/>
      <c r="E26" s="939"/>
      <c r="F26" s="901">
        <f t="shared" si="9"/>
        <v>0</v>
      </c>
      <c r="G26" s="940"/>
      <c r="H26" s="941"/>
      <c r="I26" s="901">
        <f t="shared" si="10"/>
        <v>0</v>
      </c>
      <c r="J26" s="940"/>
      <c r="K26" s="942"/>
      <c r="L26" s="906">
        <f>'[3]Тепловой баланс помесячно'!N35</f>
        <v>0</v>
      </c>
      <c r="M26" s="910">
        <f>'[3]Тепловой баланс помесячно'!O35</f>
        <v>0</v>
      </c>
      <c r="N26" s="943">
        <f>'[3]Тепловой баланс помесячно'!P35</f>
        <v>0</v>
      </c>
      <c r="O26" s="909"/>
      <c r="P26" s="910"/>
      <c r="Q26" s="911"/>
    </row>
    <row r="27" spans="1:17" ht="18">
      <c r="A27" s="935"/>
      <c r="B27" s="898" t="s">
        <v>546</v>
      </c>
      <c r="C27" s="861" t="s">
        <v>195</v>
      </c>
      <c r="D27" s="938"/>
      <c r="E27" s="939"/>
      <c r="F27" s="901">
        <f t="shared" si="9"/>
        <v>0</v>
      </c>
      <c r="G27" s="940"/>
      <c r="H27" s="941"/>
      <c r="I27" s="901">
        <f t="shared" si="10"/>
        <v>0</v>
      </c>
      <c r="J27" s="940"/>
      <c r="K27" s="942"/>
      <c r="L27" s="906">
        <f>'[3]Тепловой баланс помесячно'!N36</f>
        <v>0</v>
      </c>
      <c r="M27" s="910">
        <f>'[3]Тепловой баланс помесячно'!O36</f>
        <v>0</v>
      </c>
      <c r="N27" s="943">
        <f>'[3]Тепловой баланс помесячно'!P36</f>
        <v>0</v>
      </c>
      <c r="O27" s="909"/>
      <c r="P27" s="910"/>
      <c r="Q27" s="911"/>
    </row>
    <row r="28" spans="1:17" ht="18">
      <c r="A28" s="935"/>
      <c r="B28" s="847" t="s">
        <v>310</v>
      </c>
      <c r="C28" s="846" t="s">
        <v>195</v>
      </c>
      <c r="D28" s="944"/>
      <c r="E28" s="945"/>
      <c r="F28" s="877">
        <f t="shared" si="9"/>
        <v>0</v>
      </c>
      <c r="G28" s="856"/>
      <c r="H28" s="946"/>
      <c r="I28" s="877">
        <f t="shared" si="10"/>
        <v>0</v>
      </c>
      <c r="J28" s="856"/>
      <c r="K28" s="857"/>
      <c r="L28" s="882">
        <f>'[3]Тепловой баланс помесячно'!N10+'[3]Тепловой баланс помесячно'!N14+'[3]Тепловой баланс помесячно'!N19+'[3]Тепловой баланс помесячно'!N30</f>
        <v>0</v>
      </c>
      <c r="M28" s="859">
        <f>'[3]Тепловой баланс помесячно'!O10+'[3]Тепловой баланс помесячно'!O14+'[3]Тепловой баланс помесячно'!O19+'[3]Тепловой баланс помесячно'!O30</f>
        <v>0</v>
      </c>
      <c r="N28" s="883">
        <f>'[3]Тепловой баланс помесячно'!P10+'[3]Тепловой баланс помесячно'!P14+'[3]Тепловой баланс помесячно'!P19+'[3]Тепловой баланс помесячно'!P30</f>
        <v>0</v>
      </c>
      <c r="O28" s="858"/>
      <c r="P28" s="859"/>
      <c r="Q28" s="860"/>
    </row>
    <row r="29" spans="1:17" ht="18">
      <c r="A29" s="935"/>
      <c r="B29" s="847" t="s">
        <v>311</v>
      </c>
      <c r="C29" s="846" t="s">
        <v>195</v>
      </c>
      <c r="D29" s="944"/>
      <c r="E29" s="945"/>
      <c r="F29" s="877">
        <f t="shared" si="9"/>
        <v>0</v>
      </c>
      <c r="G29" s="856"/>
      <c r="H29" s="946"/>
      <c r="I29" s="877">
        <f t="shared" si="10"/>
        <v>0</v>
      </c>
      <c r="J29" s="856"/>
      <c r="K29" s="857"/>
      <c r="L29" s="882">
        <f>'[3]Тепловой баланс помесячно'!N18+'[3]Тепловой баланс помесячно'!N23+'[3]Тепловой баланс помесячно'!N29</f>
        <v>0</v>
      </c>
      <c r="M29" s="859">
        <f>'[3]Тепловой баланс помесячно'!O18+'[3]Тепловой баланс помесячно'!O23+'[3]Тепловой баланс помесячно'!O29</f>
        <v>0</v>
      </c>
      <c r="N29" s="883">
        <f>'[3]Тепловой баланс помесячно'!P18+'[3]Тепловой баланс помесячно'!P23+'[3]Тепловой баланс помесячно'!P29</f>
        <v>0</v>
      </c>
      <c r="O29" s="858"/>
      <c r="P29" s="859"/>
      <c r="Q29" s="860"/>
    </row>
    <row r="30" spans="1:17" ht="18">
      <c r="A30" s="935"/>
      <c r="B30" s="847" t="s">
        <v>214</v>
      </c>
      <c r="C30" s="846" t="s">
        <v>195</v>
      </c>
      <c r="D30" s="944"/>
      <c r="E30" s="945"/>
      <c r="F30" s="877">
        <f t="shared" si="9"/>
        <v>0</v>
      </c>
      <c r="G30" s="856"/>
      <c r="H30" s="946"/>
      <c r="I30" s="877">
        <f t="shared" si="10"/>
        <v>0</v>
      </c>
      <c r="J30" s="856"/>
      <c r="K30" s="857"/>
      <c r="L30" s="882">
        <f>'[3]Тепловой баланс помесячно'!N11+'[3]Тепловой баланс помесячно'!N15+'[3]Тепловой баланс помесячно'!N20+'[3]Тепловой баланс помесячно'!N24+'[3]Тепловой баланс помесячно'!N31</f>
        <v>0</v>
      </c>
      <c r="M30" s="859">
        <f>'[3]Тепловой баланс помесячно'!O11+'[3]Тепловой баланс помесячно'!O15+'[3]Тепловой баланс помесячно'!O20+'[3]Тепловой баланс помесячно'!O24+'[3]Тепловой баланс помесячно'!O31</f>
        <v>0</v>
      </c>
      <c r="N30" s="883">
        <f>'[3]Тепловой баланс помесячно'!P11+'[3]Тепловой баланс помесячно'!P15+'[3]Тепловой баланс помесячно'!P20+'[3]Тепловой баланс помесячно'!P24+'[3]Тепловой баланс помесячно'!P31</f>
        <v>0</v>
      </c>
      <c r="O30" s="858"/>
      <c r="P30" s="859"/>
      <c r="Q30" s="860"/>
    </row>
    <row r="31" spans="1:17" ht="18.75" thickBot="1">
      <c r="A31" s="913"/>
      <c r="B31" s="914" t="s">
        <v>209</v>
      </c>
      <c r="C31" s="947" t="s">
        <v>195</v>
      </c>
      <c r="D31" s="948"/>
      <c r="E31" s="949"/>
      <c r="F31" s="950">
        <f t="shared" si="9"/>
        <v>0</v>
      </c>
      <c r="G31" s="951"/>
      <c r="H31" s="952"/>
      <c r="I31" s="950">
        <f t="shared" si="10"/>
        <v>0</v>
      </c>
      <c r="J31" s="951"/>
      <c r="K31" s="953"/>
      <c r="L31" s="954">
        <f>'[3]Тепловой баланс помесячно'!N12+'[3]Тепловой баланс помесячно'!N16+'[3]Тепловой баланс помесячно'!N21+'[3]Тепловой баланс помесячно'!N25+'[3]Тепловой баланс помесячно'!N32</f>
        <v>0</v>
      </c>
      <c r="M31" s="955">
        <f>'[3]Тепловой баланс помесячно'!O12+'[3]Тепловой баланс помесячно'!O16+'[3]Тепловой баланс помесячно'!O21+'[3]Тепловой баланс помесячно'!O25+'[3]Тепловой баланс помесячно'!O32</f>
        <v>0</v>
      </c>
      <c r="N31" s="956">
        <f>'[3]Тепловой баланс помесячно'!P12+'[3]Тепловой баланс помесячно'!P16+'[3]Тепловой баланс помесячно'!P21+'[3]Тепловой баланс помесячно'!P25+'[3]Тепловой баланс помесячно'!P32</f>
        <v>0</v>
      </c>
      <c r="O31" s="957"/>
      <c r="P31" s="955"/>
      <c r="Q31" s="958"/>
    </row>
    <row r="32" spans="1:17" ht="31.5">
      <c r="A32" s="959" t="s">
        <v>115</v>
      </c>
      <c r="B32" s="926" t="s">
        <v>549</v>
      </c>
      <c r="C32" s="960" t="s">
        <v>195</v>
      </c>
      <c r="D32" s="961">
        <f>D33+D37+D38+D39+D40</f>
        <v>0</v>
      </c>
      <c r="E32" s="962">
        <f aca="true" t="shared" si="11" ref="E32:Q32">E33+E37+E38+E39+E40</f>
        <v>0</v>
      </c>
      <c r="F32" s="963">
        <f t="shared" si="9"/>
        <v>0</v>
      </c>
      <c r="G32" s="964">
        <f t="shared" si="11"/>
        <v>0</v>
      </c>
      <c r="H32" s="965">
        <f t="shared" si="11"/>
        <v>0</v>
      </c>
      <c r="I32" s="966">
        <f t="shared" si="10"/>
        <v>0</v>
      </c>
      <c r="J32" s="964">
        <f t="shared" si="11"/>
        <v>0</v>
      </c>
      <c r="K32" s="967">
        <f t="shared" si="11"/>
        <v>0</v>
      </c>
      <c r="L32" s="968">
        <f t="shared" si="11"/>
        <v>0</v>
      </c>
      <c r="M32" s="964">
        <f t="shared" si="11"/>
        <v>0</v>
      </c>
      <c r="N32" s="967">
        <f t="shared" si="11"/>
        <v>0</v>
      </c>
      <c r="O32" s="969">
        <f t="shared" si="11"/>
        <v>0</v>
      </c>
      <c r="P32" s="964">
        <f t="shared" si="11"/>
        <v>0</v>
      </c>
      <c r="Q32" s="965">
        <f t="shared" si="11"/>
        <v>0</v>
      </c>
    </row>
    <row r="33" spans="1:17" ht="18">
      <c r="A33" s="846"/>
      <c r="B33" s="847" t="s">
        <v>198</v>
      </c>
      <c r="C33" s="846" t="s">
        <v>195</v>
      </c>
      <c r="D33" s="936">
        <f>D34+D35+D36</f>
        <v>0</v>
      </c>
      <c r="E33" s="970">
        <f aca="true" t="shared" si="12" ref="E33:Q33">E34+E35+E36</f>
        <v>0</v>
      </c>
      <c r="F33" s="877">
        <f t="shared" si="9"/>
        <v>0</v>
      </c>
      <c r="G33" s="859">
        <f t="shared" si="12"/>
        <v>0</v>
      </c>
      <c r="H33" s="860">
        <f t="shared" si="12"/>
        <v>0</v>
      </c>
      <c r="I33" s="880">
        <f t="shared" si="10"/>
        <v>0</v>
      </c>
      <c r="J33" s="859">
        <f t="shared" si="12"/>
        <v>0</v>
      </c>
      <c r="K33" s="883">
        <f t="shared" si="12"/>
        <v>0</v>
      </c>
      <c r="L33" s="882">
        <f t="shared" si="12"/>
        <v>0</v>
      </c>
      <c r="M33" s="859">
        <f t="shared" si="12"/>
        <v>0</v>
      </c>
      <c r="N33" s="883">
        <f t="shared" si="12"/>
        <v>0</v>
      </c>
      <c r="O33" s="858">
        <f t="shared" si="12"/>
        <v>0</v>
      </c>
      <c r="P33" s="859">
        <f t="shared" si="12"/>
        <v>0</v>
      </c>
      <c r="Q33" s="860">
        <f t="shared" si="12"/>
        <v>0</v>
      </c>
    </row>
    <row r="34" spans="1:17" ht="18">
      <c r="A34" s="846"/>
      <c r="B34" s="898" t="s">
        <v>544</v>
      </c>
      <c r="C34" s="861" t="s">
        <v>195</v>
      </c>
      <c r="D34" s="938"/>
      <c r="E34" s="971"/>
      <c r="F34" s="901">
        <f t="shared" si="9"/>
        <v>0</v>
      </c>
      <c r="G34" s="940"/>
      <c r="H34" s="941"/>
      <c r="I34" s="904">
        <f t="shared" si="10"/>
        <v>0</v>
      </c>
      <c r="J34" s="940"/>
      <c r="K34" s="942"/>
      <c r="L34" s="906">
        <f>'[3]Тепловой баланс помесячно'!N62</f>
        <v>0</v>
      </c>
      <c r="M34" s="910">
        <f>'[3]Тепловой баланс помесячно'!O62</f>
        <v>0</v>
      </c>
      <c r="N34" s="943">
        <f>'[3]Тепловой баланс помесячно'!P62</f>
        <v>0</v>
      </c>
      <c r="O34" s="909"/>
      <c r="P34" s="910"/>
      <c r="Q34" s="911"/>
    </row>
    <row r="35" spans="1:17" ht="18">
      <c r="A35" s="846"/>
      <c r="B35" s="898" t="s">
        <v>545</v>
      </c>
      <c r="C35" s="861" t="s">
        <v>195</v>
      </c>
      <c r="D35" s="938"/>
      <c r="E35" s="971"/>
      <c r="F35" s="901">
        <f t="shared" si="9"/>
        <v>0</v>
      </c>
      <c r="G35" s="940"/>
      <c r="H35" s="941"/>
      <c r="I35" s="904">
        <f t="shared" si="10"/>
        <v>0</v>
      </c>
      <c r="J35" s="940"/>
      <c r="K35" s="942"/>
      <c r="L35" s="906">
        <f>'[3]Тепловой баланс помесячно'!N63</f>
        <v>0</v>
      </c>
      <c r="M35" s="910">
        <f>'[3]Тепловой баланс помесячно'!O63</f>
        <v>0</v>
      </c>
      <c r="N35" s="943">
        <f>'[3]Тепловой баланс помесячно'!P63</f>
        <v>0</v>
      </c>
      <c r="O35" s="909"/>
      <c r="P35" s="910"/>
      <c r="Q35" s="911"/>
    </row>
    <row r="36" spans="1:17" ht="18">
      <c r="A36" s="846"/>
      <c r="B36" s="898" t="s">
        <v>546</v>
      </c>
      <c r="C36" s="861" t="s">
        <v>195</v>
      </c>
      <c r="D36" s="938"/>
      <c r="E36" s="971"/>
      <c r="F36" s="901">
        <f t="shared" si="9"/>
        <v>0</v>
      </c>
      <c r="G36" s="940"/>
      <c r="H36" s="941"/>
      <c r="I36" s="904">
        <f t="shared" si="10"/>
        <v>0</v>
      </c>
      <c r="J36" s="940"/>
      <c r="K36" s="942"/>
      <c r="L36" s="906">
        <f>'[3]Тепловой баланс помесячно'!N64</f>
        <v>0</v>
      </c>
      <c r="M36" s="910">
        <f>'[3]Тепловой баланс помесячно'!O64</f>
        <v>0</v>
      </c>
      <c r="N36" s="943">
        <f>'[3]Тепловой баланс помесячно'!P64</f>
        <v>0</v>
      </c>
      <c r="O36" s="909"/>
      <c r="P36" s="910"/>
      <c r="Q36" s="911"/>
    </row>
    <row r="37" spans="1:17" ht="18">
      <c r="A37" s="846"/>
      <c r="B37" s="847" t="s">
        <v>310</v>
      </c>
      <c r="C37" s="846" t="s">
        <v>195</v>
      </c>
      <c r="D37" s="944"/>
      <c r="E37" s="972"/>
      <c r="F37" s="877">
        <f t="shared" si="9"/>
        <v>0</v>
      </c>
      <c r="G37" s="856"/>
      <c r="H37" s="946"/>
      <c r="I37" s="880">
        <f t="shared" si="10"/>
        <v>0</v>
      </c>
      <c r="J37" s="856"/>
      <c r="K37" s="857"/>
      <c r="L37" s="882">
        <f>'[3]Тепловой баланс помесячно'!N40+'[3]Тепловой баланс помесячно'!N44+'[3]Тепловой баланс помесячно'!N49+'[3]Тепловой баланс помесячно'!N58</f>
        <v>0</v>
      </c>
      <c r="M37" s="859">
        <f>'[3]Тепловой баланс помесячно'!O40+'[3]Тепловой баланс помесячно'!O44+'[3]Тепловой баланс помесячно'!O49+'[3]Тепловой баланс помесячно'!O58</f>
        <v>0</v>
      </c>
      <c r="N37" s="883">
        <f>'[3]Тепловой баланс помесячно'!P40+'[3]Тепловой баланс помесячно'!P44+'[3]Тепловой баланс помесячно'!P49+'[3]Тепловой баланс помесячно'!P58</f>
        <v>0</v>
      </c>
      <c r="O37" s="858"/>
      <c r="P37" s="859"/>
      <c r="Q37" s="860"/>
    </row>
    <row r="38" spans="1:17" ht="18">
      <c r="A38" s="846"/>
      <c r="B38" s="847" t="s">
        <v>311</v>
      </c>
      <c r="C38" s="846" t="s">
        <v>195</v>
      </c>
      <c r="D38" s="944"/>
      <c r="E38" s="972"/>
      <c r="F38" s="877">
        <f t="shared" si="9"/>
        <v>0</v>
      </c>
      <c r="G38" s="856"/>
      <c r="H38" s="946"/>
      <c r="I38" s="880">
        <f t="shared" si="10"/>
        <v>0</v>
      </c>
      <c r="J38" s="856"/>
      <c r="K38" s="857"/>
      <c r="L38" s="882">
        <f>'[3]Тепловой баланс помесячно'!N48+'[3]Тепловой баланс помесячно'!N53+'[3]Тепловой баланс помесячно'!N57</f>
        <v>0</v>
      </c>
      <c r="M38" s="859">
        <f>'[3]Тепловой баланс помесячно'!O48+'[3]Тепловой баланс помесячно'!O53+'[3]Тепловой баланс помесячно'!O57</f>
        <v>0</v>
      </c>
      <c r="N38" s="883">
        <f>'[3]Тепловой баланс помесячно'!P48+'[3]Тепловой баланс помесячно'!P53+'[3]Тепловой баланс помесячно'!P57</f>
        <v>0</v>
      </c>
      <c r="O38" s="858"/>
      <c r="P38" s="859"/>
      <c r="Q38" s="860"/>
    </row>
    <row r="39" spans="1:17" ht="18">
      <c r="A39" s="912"/>
      <c r="B39" s="847" t="s">
        <v>214</v>
      </c>
      <c r="C39" s="846" t="s">
        <v>195</v>
      </c>
      <c r="D39" s="944"/>
      <c r="E39" s="972"/>
      <c r="F39" s="877">
        <f t="shared" si="9"/>
        <v>0</v>
      </c>
      <c r="G39" s="856"/>
      <c r="H39" s="946"/>
      <c r="I39" s="880">
        <f t="shared" si="10"/>
        <v>0</v>
      </c>
      <c r="J39" s="856"/>
      <c r="K39" s="857"/>
      <c r="L39" s="882">
        <f>'[3]Тепловой баланс помесячно'!N41+'[3]Тепловой баланс помесячно'!N45+'[3]Тепловой баланс помесячно'!N50+'[3]Тепловой баланс помесячно'!N54+'[3]Тепловой баланс помесячно'!N59</f>
        <v>0</v>
      </c>
      <c r="M39" s="859">
        <f>'[3]Тепловой баланс помесячно'!O41+'[3]Тепловой баланс помесячно'!O45+'[3]Тепловой баланс помесячно'!O50+'[3]Тепловой баланс помесячно'!O54+'[3]Тепловой баланс помесячно'!O59</f>
        <v>0</v>
      </c>
      <c r="N39" s="883">
        <f>'[3]Тепловой баланс помесячно'!P41+'[3]Тепловой баланс помесячно'!P45+'[3]Тепловой баланс помесячно'!P50+'[3]Тепловой баланс помесячно'!P54+'[3]Тепловой баланс помесячно'!P59</f>
        <v>0</v>
      </c>
      <c r="O39" s="858"/>
      <c r="P39" s="859"/>
      <c r="Q39" s="860"/>
    </row>
    <row r="40" spans="1:17" ht="18.75" thickBot="1">
      <c r="A40" s="913"/>
      <c r="B40" s="914" t="s">
        <v>209</v>
      </c>
      <c r="C40" s="947" t="s">
        <v>195</v>
      </c>
      <c r="D40" s="948"/>
      <c r="E40" s="973"/>
      <c r="F40" s="950">
        <f t="shared" si="9"/>
        <v>0</v>
      </c>
      <c r="G40" s="951"/>
      <c r="H40" s="952"/>
      <c r="I40" s="974">
        <f t="shared" si="10"/>
        <v>0</v>
      </c>
      <c r="J40" s="951"/>
      <c r="K40" s="953"/>
      <c r="L40" s="954">
        <f>'[3]Тепловой баланс помесячно'!N42+'[3]Тепловой баланс помесячно'!N46+'[3]Тепловой баланс помесячно'!N51+'[3]Тепловой баланс помесячно'!N55+'[3]Тепловой баланс помесячно'!N60</f>
        <v>0</v>
      </c>
      <c r="M40" s="955">
        <f>'[3]Тепловой баланс помесячно'!O42+'[3]Тепловой баланс помесячно'!O46+'[3]Тепловой баланс помесячно'!O51+'[3]Тепловой баланс помесячно'!O55+'[3]Тепловой баланс помесячно'!O60</f>
        <v>0</v>
      </c>
      <c r="N40" s="956">
        <f>'[3]Тепловой баланс помесячно'!P42+'[3]Тепловой баланс помесячно'!P46+'[3]Тепловой баланс помесячно'!P51+'[3]Тепловой баланс помесячно'!P55+'[3]Тепловой баланс помесячно'!P60</f>
        <v>0</v>
      </c>
      <c r="O40" s="957"/>
      <c r="P40" s="955"/>
      <c r="Q40" s="958"/>
    </row>
    <row r="42" spans="1:16" ht="19.5" thickBot="1">
      <c r="A42" s="2589" t="s">
        <v>550</v>
      </c>
      <c r="B42" s="2589"/>
      <c r="H42" s="2589" t="s">
        <v>551</v>
      </c>
      <c r="I42" s="2589"/>
      <c r="J42" s="2589"/>
      <c r="O42" s="2590" t="s">
        <v>552</v>
      </c>
      <c r="P42" s="2590"/>
    </row>
    <row r="43" spans="1:17" ht="39" customHeight="1" thickBot="1">
      <c r="A43" s="975" t="s">
        <v>191</v>
      </c>
      <c r="B43" s="2591" t="s">
        <v>119</v>
      </c>
      <c r="C43" s="2592"/>
      <c r="D43" s="2593" t="s">
        <v>553</v>
      </c>
      <c r="E43" s="2594"/>
      <c r="H43" s="2595" t="s">
        <v>554</v>
      </c>
      <c r="I43" s="2596"/>
      <c r="J43" s="2596"/>
      <c r="K43" s="2596"/>
      <c r="L43" s="2596"/>
      <c r="M43" s="2596"/>
      <c r="N43" s="2596"/>
      <c r="O43" s="2601"/>
      <c r="P43" s="2602"/>
      <c r="Q43" s="2603"/>
    </row>
    <row r="44" spans="1:17" ht="36.75" customHeight="1">
      <c r="A44" s="976" t="s">
        <v>122</v>
      </c>
      <c r="B44" s="2610" t="s">
        <v>555</v>
      </c>
      <c r="C44" s="2611"/>
      <c r="D44" s="2612"/>
      <c r="E44" s="2613"/>
      <c r="H44" s="2597"/>
      <c r="I44" s="2598"/>
      <c r="J44" s="2598"/>
      <c r="K44" s="2598"/>
      <c r="L44" s="2598"/>
      <c r="M44" s="2598"/>
      <c r="N44" s="2598"/>
      <c r="O44" s="2604"/>
      <c r="P44" s="2605"/>
      <c r="Q44" s="2606"/>
    </row>
    <row r="45" spans="1:17" ht="18" customHeight="1">
      <c r="A45" s="977" t="s">
        <v>123</v>
      </c>
      <c r="B45" s="2579" t="s">
        <v>556</v>
      </c>
      <c r="C45" s="2580"/>
      <c r="D45" s="2581"/>
      <c r="E45" s="2582"/>
      <c r="H45" s="2597"/>
      <c r="I45" s="2598"/>
      <c r="J45" s="2598"/>
      <c r="K45" s="2598"/>
      <c r="L45" s="2598"/>
      <c r="M45" s="2598"/>
      <c r="N45" s="2598"/>
      <c r="O45" s="2604"/>
      <c r="P45" s="2605"/>
      <c r="Q45" s="2606"/>
    </row>
    <row r="46" spans="1:17" ht="72.75" customHeight="1">
      <c r="A46" s="977" t="s">
        <v>124</v>
      </c>
      <c r="B46" s="2579" t="s">
        <v>557</v>
      </c>
      <c r="C46" s="2580"/>
      <c r="D46" s="2581"/>
      <c r="E46" s="2582"/>
      <c r="H46" s="2597"/>
      <c r="I46" s="2598"/>
      <c r="J46" s="2598"/>
      <c r="K46" s="2598"/>
      <c r="L46" s="2598"/>
      <c r="M46" s="2598"/>
      <c r="N46" s="2598"/>
      <c r="O46" s="2604"/>
      <c r="P46" s="2605"/>
      <c r="Q46" s="2606"/>
    </row>
    <row r="47" spans="1:17" ht="18" customHeight="1">
      <c r="A47" s="977" t="s">
        <v>125</v>
      </c>
      <c r="B47" s="2579" t="s">
        <v>558</v>
      </c>
      <c r="C47" s="2580"/>
      <c r="D47" s="2581"/>
      <c r="E47" s="2582"/>
      <c r="H47" s="2597"/>
      <c r="I47" s="2598"/>
      <c r="J47" s="2598"/>
      <c r="K47" s="2598"/>
      <c r="L47" s="2598"/>
      <c r="M47" s="2598"/>
      <c r="N47" s="2598"/>
      <c r="O47" s="2604"/>
      <c r="P47" s="2605"/>
      <c r="Q47" s="2606"/>
    </row>
    <row r="48" spans="1:17" ht="18" customHeight="1">
      <c r="A48" s="977" t="s">
        <v>126</v>
      </c>
      <c r="B48" s="2579" t="s">
        <v>835</v>
      </c>
      <c r="C48" s="2580"/>
      <c r="D48" s="2581"/>
      <c r="E48" s="2582"/>
      <c r="H48" s="2597"/>
      <c r="I48" s="2598"/>
      <c r="J48" s="2598"/>
      <c r="K48" s="2598"/>
      <c r="L48" s="2598"/>
      <c r="M48" s="2598"/>
      <c r="N48" s="2598"/>
      <c r="O48" s="2604"/>
      <c r="P48" s="2605"/>
      <c r="Q48" s="2606"/>
    </row>
    <row r="49" spans="1:17" ht="18" customHeight="1">
      <c r="A49" s="977" t="s">
        <v>127</v>
      </c>
      <c r="B49" s="2579"/>
      <c r="C49" s="2580"/>
      <c r="D49" s="2581"/>
      <c r="E49" s="2582"/>
      <c r="H49" s="2597"/>
      <c r="I49" s="2598"/>
      <c r="J49" s="2598"/>
      <c r="K49" s="2598"/>
      <c r="L49" s="2598"/>
      <c r="M49" s="2598"/>
      <c r="N49" s="2598"/>
      <c r="O49" s="2604"/>
      <c r="P49" s="2605"/>
      <c r="Q49" s="2606"/>
    </row>
    <row r="50" spans="1:17" ht="18.75" customHeight="1" thickBot="1">
      <c r="A50" s="978" t="s">
        <v>128</v>
      </c>
      <c r="B50" s="2583"/>
      <c r="C50" s="2584"/>
      <c r="D50" s="2585"/>
      <c r="E50" s="2586"/>
      <c r="H50" s="2599"/>
      <c r="I50" s="2600"/>
      <c r="J50" s="2600"/>
      <c r="K50" s="2600"/>
      <c r="L50" s="2600"/>
      <c r="M50" s="2600"/>
      <c r="N50" s="2600"/>
      <c r="O50" s="2607"/>
      <c r="P50" s="2608"/>
      <c r="Q50" s="2609"/>
    </row>
    <row r="51" spans="15:17" ht="18.75" customHeight="1">
      <c r="O51" s="979"/>
      <c r="P51" s="979"/>
      <c r="Q51" s="979"/>
    </row>
    <row r="53" spans="2:14" ht="18">
      <c r="B53" s="2576" t="s">
        <v>98</v>
      </c>
      <c r="C53" s="2576"/>
      <c r="D53" s="2576"/>
      <c r="E53" s="2576"/>
      <c r="G53" s="2577"/>
      <c r="H53" s="2577"/>
      <c r="I53" s="2577"/>
      <c r="J53" s="2577"/>
      <c r="L53" s="2578" t="str">
        <f>Анкета!B13</f>
        <v>ФИО</v>
      </c>
      <c r="M53" s="2578"/>
      <c r="N53" s="2578"/>
    </row>
    <row r="54" spans="13:14" ht="18">
      <c r="M54" s="2578"/>
      <c r="N54" s="2578"/>
    </row>
  </sheetData>
  <sheetProtection insertColumns="0" insertRows="0"/>
  <mergeCells count="41">
    <mergeCell ref="A1:N1"/>
    <mergeCell ref="A2:N2"/>
    <mergeCell ref="A3:A5"/>
    <mergeCell ref="B3:B5"/>
    <mergeCell ref="C3:C5"/>
    <mergeCell ref="D3:H3"/>
    <mergeCell ref="I3:K3"/>
    <mergeCell ref="L3:N3"/>
    <mergeCell ref="O3:Q3"/>
    <mergeCell ref="D4:D5"/>
    <mergeCell ref="E4:E5"/>
    <mergeCell ref="F4:H4"/>
    <mergeCell ref="I4:K4"/>
    <mergeCell ref="L4:N4"/>
    <mergeCell ref="O4:Q4"/>
    <mergeCell ref="A6:N6"/>
    <mergeCell ref="A42:B42"/>
    <mergeCell ref="H42:J42"/>
    <mergeCell ref="O42:P42"/>
    <mergeCell ref="B43:C43"/>
    <mergeCell ref="D43:E43"/>
    <mergeCell ref="H43:N50"/>
    <mergeCell ref="O43:Q50"/>
    <mergeCell ref="B44:C44"/>
    <mergeCell ref="D44:E44"/>
    <mergeCell ref="B45:C45"/>
    <mergeCell ref="D45:E45"/>
    <mergeCell ref="B46:C46"/>
    <mergeCell ref="D46:E46"/>
    <mergeCell ref="B47:C47"/>
    <mergeCell ref="D47:E47"/>
    <mergeCell ref="B53:E53"/>
    <mergeCell ref="G53:J53"/>
    <mergeCell ref="L53:N53"/>
    <mergeCell ref="M54:N54"/>
    <mergeCell ref="B48:C48"/>
    <mergeCell ref="D48:E48"/>
    <mergeCell ref="B49:C49"/>
    <mergeCell ref="D49:E49"/>
    <mergeCell ref="B50:C50"/>
    <mergeCell ref="D50:E50"/>
  </mergeCells>
  <printOptions horizontalCentered="1"/>
  <pageMargins left="0.7874015748031497" right="0.3937007874015748" top="0.5905511811023623" bottom="0.3937007874015748" header="0" footer="0"/>
  <pageSetup fitToHeight="1" fitToWidth="1" horizontalDpi="600" verticalDpi="600" orientation="landscape" paperSize="9" scale="4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4">
    <tabColor theme="3" tint="0.7999799847602844"/>
    <pageSetUpPr fitToPage="1"/>
  </sheetPr>
  <dimension ref="A1:L25"/>
  <sheetViews>
    <sheetView view="pageBreakPreview" zoomScale="130" zoomScaleSheetLayoutView="130" zoomScalePageLayoutView="0" workbookViewId="0" topLeftCell="A1">
      <selection activeCell="O13" sqref="O13"/>
    </sheetView>
  </sheetViews>
  <sheetFormatPr defaultColWidth="9.00390625" defaultRowHeight="12.75"/>
  <cols>
    <col min="1" max="1" width="32.125" style="0" customWidth="1"/>
    <col min="8" max="10" width="9.375" style="731" customWidth="1"/>
  </cols>
  <sheetData>
    <row r="1" spans="1:10" ht="12.75">
      <c r="A1" s="145" t="str">
        <f>Анкета!A5</f>
        <v>Теплоснабжающая организация</v>
      </c>
      <c r="B1" s="145"/>
      <c r="C1" s="145"/>
      <c r="D1" s="145"/>
      <c r="E1" s="145"/>
      <c r="F1" s="145"/>
      <c r="G1" s="145"/>
      <c r="H1" s="719"/>
      <c r="I1" s="719"/>
      <c r="J1" s="720" t="s">
        <v>464</v>
      </c>
    </row>
    <row r="2" spans="1:10" ht="12.75">
      <c r="A2" s="145"/>
      <c r="B2" s="145"/>
      <c r="C2" s="145"/>
      <c r="D2" s="145"/>
      <c r="E2" s="145"/>
      <c r="F2" s="145"/>
      <c r="G2" s="145"/>
      <c r="H2" s="719"/>
      <c r="I2" s="719"/>
      <c r="J2" s="719"/>
    </row>
    <row r="3" spans="1:12" ht="18.75" customHeight="1">
      <c r="A3" s="2641" t="s">
        <v>836</v>
      </c>
      <c r="B3" s="2641"/>
      <c r="C3" s="2641"/>
      <c r="D3" s="2641"/>
      <c r="E3" s="2641"/>
      <c r="F3" s="2641"/>
      <c r="G3" s="2641"/>
      <c r="H3" s="2641"/>
      <c r="I3" s="2641"/>
      <c r="J3" s="2641"/>
      <c r="K3" s="578"/>
      <c r="L3" s="578"/>
    </row>
    <row r="4" spans="1:10" ht="13.5" thickBot="1">
      <c r="A4" s="145"/>
      <c r="B4" s="145"/>
      <c r="C4" s="145"/>
      <c r="D4" s="145"/>
      <c r="E4" s="145"/>
      <c r="F4" s="145"/>
      <c r="G4" s="145"/>
      <c r="H4" s="719"/>
      <c r="I4" s="719"/>
      <c r="J4" s="719"/>
    </row>
    <row r="5" spans="1:10" ht="12.75" customHeight="1">
      <c r="A5" s="2642"/>
      <c r="B5" s="2643" t="s">
        <v>837</v>
      </c>
      <c r="C5" s="2644"/>
      <c r="D5" s="2645"/>
      <c r="E5" s="2643" t="s">
        <v>838</v>
      </c>
      <c r="F5" s="2644"/>
      <c r="G5" s="2645"/>
      <c r="H5" s="2646" t="s">
        <v>839</v>
      </c>
      <c r="I5" s="2647"/>
      <c r="J5" s="2648"/>
    </row>
    <row r="6" spans="1:10" ht="117" customHeight="1">
      <c r="A6" s="2642"/>
      <c r="B6" s="710" t="s">
        <v>466</v>
      </c>
      <c r="C6" s="711" t="s">
        <v>567</v>
      </c>
      <c r="D6" s="712" t="s">
        <v>206</v>
      </c>
      <c r="E6" s="710" t="s">
        <v>466</v>
      </c>
      <c r="F6" s="711" t="s">
        <v>567</v>
      </c>
      <c r="G6" s="712" t="s">
        <v>206</v>
      </c>
      <c r="H6" s="721" t="s">
        <v>466</v>
      </c>
      <c r="I6" s="722" t="s">
        <v>567</v>
      </c>
      <c r="J6" s="723" t="s">
        <v>206</v>
      </c>
    </row>
    <row r="7" spans="1:10" s="696" customFormat="1" ht="12.75">
      <c r="A7" s="699">
        <v>1</v>
      </c>
      <c r="B7" s="702">
        <v>2</v>
      </c>
      <c r="C7" s="697">
        <v>4</v>
      </c>
      <c r="D7" s="703">
        <v>5</v>
      </c>
      <c r="E7" s="702">
        <v>6</v>
      </c>
      <c r="F7" s="697">
        <v>8</v>
      </c>
      <c r="G7" s="703">
        <v>9</v>
      </c>
      <c r="H7" s="716">
        <v>10</v>
      </c>
      <c r="I7" s="717">
        <v>12</v>
      </c>
      <c r="J7" s="718">
        <v>13</v>
      </c>
    </row>
    <row r="8" spans="1:10" ht="12.75">
      <c r="A8" s="700" t="s">
        <v>383</v>
      </c>
      <c r="B8" s="704">
        <f>SUM(B9:B13)</f>
        <v>0</v>
      </c>
      <c r="C8" s="698"/>
      <c r="D8" s="705">
        <f>SUM(D9:D13)</f>
        <v>0</v>
      </c>
      <c r="E8" s="704">
        <f>SUM(E9:E13)</f>
        <v>0</v>
      </c>
      <c r="F8" s="698"/>
      <c r="G8" s="705">
        <f>SUM(G9:G13)</f>
        <v>0</v>
      </c>
      <c r="H8" s="724">
        <f>SUM(H9:H13)</f>
        <v>0</v>
      </c>
      <c r="I8" s="725" t="e">
        <f aca="true" t="shared" si="0" ref="I8:I13">J8/H8*1000</f>
        <v>#DIV/0!</v>
      </c>
      <c r="J8" s="726">
        <f>SUM(J9:J13)</f>
        <v>0</v>
      </c>
    </row>
    <row r="9" spans="1:10" ht="12.75">
      <c r="A9" s="701" t="s">
        <v>142</v>
      </c>
      <c r="B9" s="693"/>
      <c r="C9" s="695"/>
      <c r="D9" s="706">
        <f>B9*C9/1000</f>
        <v>0</v>
      </c>
      <c r="E9" s="693"/>
      <c r="F9" s="714">
        <f>C9</f>
        <v>0</v>
      </c>
      <c r="G9" s="706">
        <f>E9*F9/1000</f>
        <v>0</v>
      </c>
      <c r="H9" s="727">
        <f>B9+E9</f>
        <v>0</v>
      </c>
      <c r="I9" s="728" t="e">
        <f t="shared" si="0"/>
        <v>#DIV/0!</v>
      </c>
      <c r="J9" s="726">
        <f>G9+D9</f>
        <v>0</v>
      </c>
    </row>
    <row r="10" spans="1:10" ht="12.75">
      <c r="A10" s="701"/>
      <c r="B10" s="715"/>
      <c r="C10" s="694"/>
      <c r="D10" s="706">
        <f>B10*C10/1000</f>
        <v>0</v>
      </c>
      <c r="E10" s="715"/>
      <c r="F10" s="714">
        <f>C10</f>
        <v>0</v>
      </c>
      <c r="G10" s="706">
        <f>E10*F10/1000</f>
        <v>0</v>
      </c>
      <c r="H10" s="727">
        <f>B10+E10</f>
        <v>0</v>
      </c>
      <c r="I10" s="728" t="e">
        <f t="shared" si="0"/>
        <v>#DIV/0!</v>
      </c>
      <c r="J10" s="726">
        <f>G10+D10</f>
        <v>0</v>
      </c>
    </row>
    <row r="11" spans="1:10" ht="12.75">
      <c r="A11" s="701"/>
      <c r="B11" s="715"/>
      <c r="C11" s="694"/>
      <c r="D11" s="706">
        <f>B11*C11/1000</f>
        <v>0</v>
      </c>
      <c r="E11" s="715"/>
      <c r="F11" s="714">
        <f>C11</f>
        <v>0</v>
      </c>
      <c r="G11" s="706">
        <f>E11*F11/1000</f>
        <v>0</v>
      </c>
      <c r="H11" s="727">
        <f>B11+E11</f>
        <v>0</v>
      </c>
      <c r="I11" s="728" t="e">
        <f t="shared" si="0"/>
        <v>#DIV/0!</v>
      </c>
      <c r="J11" s="726">
        <f>G11+D11</f>
        <v>0</v>
      </c>
    </row>
    <row r="12" spans="1:10" ht="12.75">
      <c r="A12" s="701"/>
      <c r="B12" s="715"/>
      <c r="C12" s="694"/>
      <c r="D12" s="706">
        <f>B12*C12/1000</f>
        <v>0</v>
      </c>
      <c r="E12" s="715"/>
      <c r="F12" s="714">
        <f>C12</f>
        <v>0</v>
      </c>
      <c r="G12" s="706">
        <f>E12*F12/1000</f>
        <v>0</v>
      </c>
      <c r="H12" s="727">
        <f>B12+E12</f>
        <v>0</v>
      </c>
      <c r="I12" s="728" t="e">
        <f t="shared" si="0"/>
        <v>#DIV/0!</v>
      </c>
      <c r="J12" s="726">
        <f>G12+D12</f>
        <v>0</v>
      </c>
    </row>
    <row r="13" spans="1:10" ht="13.5" thickBot="1">
      <c r="A13" s="701" t="s">
        <v>142</v>
      </c>
      <c r="B13" s="707"/>
      <c r="C13" s="708"/>
      <c r="D13" s="709">
        <f>B13*C13/1000</f>
        <v>0</v>
      </c>
      <c r="E13" s="707"/>
      <c r="F13" s="713">
        <f>C13</f>
        <v>0</v>
      </c>
      <c r="G13" s="709">
        <f>E13*F13/1000</f>
        <v>0</v>
      </c>
      <c r="H13" s="729">
        <f>B13+E13</f>
        <v>0</v>
      </c>
      <c r="I13" s="730" t="e">
        <f t="shared" si="0"/>
        <v>#DIV/0!</v>
      </c>
      <c r="J13" s="726">
        <f>G13+D13</f>
        <v>0</v>
      </c>
    </row>
    <row r="15" spans="1:10" ht="18.75" hidden="1">
      <c r="A15" s="2641" t="s">
        <v>797</v>
      </c>
      <c r="B15" s="2641"/>
      <c r="C15" s="2641"/>
      <c r="D15" s="2641"/>
      <c r="E15" s="2641"/>
      <c r="F15" s="2641"/>
      <c r="G15" s="2641"/>
      <c r="H15" s="2641"/>
      <c r="I15" s="2641"/>
      <c r="J15" s="2641"/>
    </row>
    <row r="16" spans="1:10" ht="13.5" hidden="1" thickBot="1">
      <c r="A16" s="145"/>
      <c r="B16" s="145"/>
      <c r="C16" s="145"/>
      <c r="D16" s="145"/>
      <c r="E16" s="145"/>
      <c r="F16" s="145"/>
      <c r="G16" s="145"/>
      <c r="H16" s="719"/>
      <c r="I16" s="719"/>
      <c r="J16" s="719"/>
    </row>
    <row r="17" spans="1:10" ht="12.75" hidden="1">
      <c r="A17" s="2642"/>
      <c r="B17" s="2643" t="s">
        <v>794</v>
      </c>
      <c r="C17" s="2644"/>
      <c r="D17" s="2645"/>
      <c r="E17" s="2643" t="s">
        <v>795</v>
      </c>
      <c r="F17" s="2644"/>
      <c r="G17" s="2645"/>
      <c r="H17" s="2646" t="s">
        <v>796</v>
      </c>
      <c r="I17" s="2647"/>
      <c r="J17" s="2648"/>
    </row>
    <row r="18" spans="1:10" ht="111.75" hidden="1">
      <c r="A18" s="2642"/>
      <c r="B18" s="710" t="s">
        <v>466</v>
      </c>
      <c r="C18" s="711" t="s">
        <v>567</v>
      </c>
      <c r="D18" s="712" t="s">
        <v>206</v>
      </c>
      <c r="E18" s="710" t="s">
        <v>466</v>
      </c>
      <c r="F18" s="711" t="s">
        <v>567</v>
      </c>
      <c r="G18" s="712" t="s">
        <v>206</v>
      </c>
      <c r="H18" s="721" t="s">
        <v>466</v>
      </c>
      <c r="I18" s="722" t="s">
        <v>567</v>
      </c>
      <c r="J18" s="723" t="s">
        <v>206</v>
      </c>
    </row>
    <row r="19" spans="1:10" ht="12.75" hidden="1">
      <c r="A19" s="699">
        <v>1</v>
      </c>
      <c r="B19" s="702">
        <v>2</v>
      </c>
      <c r="C19" s="697">
        <v>4</v>
      </c>
      <c r="D19" s="703">
        <v>5</v>
      </c>
      <c r="E19" s="702">
        <v>6</v>
      </c>
      <c r="F19" s="697">
        <v>8</v>
      </c>
      <c r="G19" s="703">
        <v>9</v>
      </c>
      <c r="H19" s="716">
        <v>10</v>
      </c>
      <c r="I19" s="717">
        <v>12</v>
      </c>
      <c r="J19" s="718">
        <v>13</v>
      </c>
    </row>
    <row r="20" spans="1:10" ht="12.75" hidden="1">
      <c r="A20" s="700" t="s">
        <v>383</v>
      </c>
      <c r="B20" s="704">
        <f>SUM(B21:B25)</f>
        <v>0</v>
      </c>
      <c r="C20" s="698"/>
      <c r="D20" s="705">
        <f>SUM(D21:D25)</f>
        <v>0</v>
      </c>
      <c r="E20" s="704">
        <f>SUM(E21:E25)</f>
        <v>0</v>
      </c>
      <c r="F20" s="698"/>
      <c r="G20" s="705">
        <f>SUM(G21:G25)</f>
        <v>0</v>
      </c>
      <c r="H20" s="724">
        <f>SUM(H21:H25)</f>
        <v>0</v>
      </c>
      <c r="I20" s="725" t="e">
        <f aca="true" t="shared" si="1" ref="I20:I25">J20/H20*1000</f>
        <v>#DIV/0!</v>
      </c>
      <c r="J20" s="726">
        <f>SUM(J21:J25)</f>
        <v>0</v>
      </c>
    </row>
    <row r="21" spans="1:10" ht="12.75" hidden="1">
      <c r="A21" s="701" t="s">
        <v>142</v>
      </c>
      <c r="B21" s="693"/>
      <c r="C21" s="695"/>
      <c r="D21" s="706">
        <f>B21*C21/1000</f>
        <v>0</v>
      </c>
      <c r="E21" s="693"/>
      <c r="F21" s="714">
        <f>C21</f>
        <v>0</v>
      </c>
      <c r="G21" s="706">
        <f>E21*F21/1000</f>
        <v>0</v>
      </c>
      <c r="H21" s="727">
        <f>B21+E21</f>
        <v>0</v>
      </c>
      <c r="I21" s="728" t="e">
        <f t="shared" si="1"/>
        <v>#DIV/0!</v>
      </c>
      <c r="J21" s="726">
        <f>G21+D21</f>
        <v>0</v>
      </c>
    </row>
    <row r="22" spans="1:10" ht="12.75" hidden="1">
      <c r="A22" s="701"/>
      <c r="B22" s="715"/>
      <c r="C22" s="694"/>
      <c r="D22" s="706">
        <f>B22*C22/1000</f>
        <v>0</v>
      </c>
      <c r="E22" s="715"/>
      <c r="F22" s="714">
        <f>C22</f>
        <v>0</v>
      </c>
      <c r="G22" s="706">
        <f>E22*F22/1000</f>
        <v>0</v>
      </c>
      <c r="H22" s="727">
        <f>B22+E22</f>
        <v>0</v>
      </c>
      <c r="I22" s="728" t="e">
        <f t="shared" si="1"/>
        <v>#DIV/0!</v>
      </c>
      <c r="J22" s="726">
        <f>G22+D22</f>
        <v>0</v>
      </c>
    </row>
    <row r="23" spans="1:10" ht="12.75" hidden="1">
      <c r="A23" s="701"/>
      <c r="B23" s="715"/>
      <c r="C23" s="694"/>
      <c r="D23" s="706">
        <f>B23*C23/1000</f>
        <v>0</v>
      </c>
      <c r="E23" s="715"/>
      <c r="F23" s="714">
        <f>C23</f>
        <v>0</v>
      </c>
      <c r="G23" s="706">
        <f>E23*F23/1000</f>
        <v>0</v>
      </c>
      <c r="H23" s="727">
        <f>B23+E23</f>
        <v>0</v>
      </c>
      <c r="I23" s="728" t="e">
        <f t="shared" si="1"/>
        <v>#DIV/0!</v>
      </c>
      <c r="J23" s="726">
        <f>G23+D23</f>
        <v>0</v>
      </c>
    </row>
    <row r="24" spans="1:10" ht="12.75" hidden="1">
      <c r="A24" s="701"/>
      <c r="B24" s="715"/>
      <c r="C24" s="694"/>
      <c r="D24" s="706">
        <f>B24*C24/1000</f>
        <v>0</v>
      </c>
      <c r="E24" s="715"/>
      <c r="F24" s="714">
        <f>C24</f>
        <v>0</v>
      </c>
      <c r="G24" s="706">
        <f>E24*F24/1000</f>
        <v>0</v>
      </c>
      <c r="H24" s="727">
        <f>B24+E24</f>
        <v>0</v>
      </c>
      <c r="I24" s="728" t="e">
        <f t="shared" si="1"/>
        <v>#DIV/0!</v>
      </c>
      <c r="J24" s="726">
        <f>G24+D24</f>
        <v>0</v>
      </c>
    </row>
    <row r="25" spans="1:10" ht="13.5" hidden="1" thickBot="1">
      <c r="A25" s="701" t="s">
        <v>142</v>
      </c>
      <c r="B25" s="707"/>
      <c r="C25" s="708"/>
      <c r="D25" s="709">
        <f>B25*C25/1000</f>
        <v>0</v>
      </c>
      <c r="E25" s="707"/>
      <c r="F25" s="713">
        <f>C25</f>
        <v>0</v>
      </c>
      <c r="G25" s="709">
        <f>E25*F25/1000</f>
        <v>0</v>
      </c>
      <c r="H25" s="729">
        <f>B25+E25</f>
        <v>0</v>
      </c>
      <c r="I25" s="730" t="e">
        <f t="shared" si="1"/>
        <v>#DIV/0!</v>
      </c>
      <c r="J25" s="726">
        <f>G25+D25</f>
        <v>0</v>
      </c>
    </row>
    <row r="26" ht="12.75" hidden="1"/>
    <row r="27" ht="12.75" hidden="1"/>
    <row r="28" ht="12.75" hidden="1"/>
    <row r="29" ht="12.75" hidden="1"/>
  </sheetData>
  <sheetProtection/>
  <mergeCells count="10">
    <mergeCell ref="A3:J3"/>
    <mergeCell ref="A15:J15"/>
    <mergeCell ref="A17:A18"/>
    <mergeCell ref="B17:D17"/>
    <mergeCell ref="E17:G17"/>
    <mergeCell ref="H17:J17"/>
    <mergeCell ref="A5:A6"/>
    <mergeCell ref="B5:D5"/>
    <mergeCell ref="E5:G5"/>
    <mergeCell ref="H5:J5"/>
  </mergeCells>
  <conditionalFormatting sqref="B8 E8 H8">
    <cfRule type="cellIs" priority="4" dxfId="0" operator="between" stopIfTrue="1">
      <formula>FALSE</formula>
      <formula>FALSE</formula>
    </cfRule>
  </conditionalFormatting>
  <conditionalFormatting sqref="B20 E20 H20">
    <cfRule type="cellIs" priority="1" dxfId="0" operator="between" stopIfTrue="1">
      <formula>FALSE</formula>
      <formula>FALSE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F52"/>
  <sheetViews>
    <sheetView view="pageBreakPreview" zoomScale="130" zoomScaleSheetLayoutView="130" zoomScalePageLayoutView="0" workbookViewId="0" topLeftCell="A1">
      <selection activeCell="E11" sqref="E11"/>
    </sheetView>
  </sheetViews>
  <sheetFormatPr defaultColWidth="9.00390625" defaultRowHeight="12.75"/>
  <cols>
    <col min="1" max="1" width="9.375" style="805" customWidth="1"/>
    <col min="2" max="2" width="34.125" style="805" customWidth="1"/>
    <col min="3" max="3" width="24.875" style="805" customWidth="1"/>
    <col min="4" max="4" width="19.625" style="805" customWidth="1"/>
    <col min="5" max="5" width="17.50390625" style="805" customWidth="1"/>
    <col min="6" max="6" width="13.875" style="805" customWidth="1"/>
    <col min="7" max="16384" width="9.375" style="805" customWidth="1"/>
  </cols>
  <sheetData>
    <row r="1" spans="1:6" ht="12.75">
      <c r="A1" s="2447">
        <f>'[6]Анкета'!A5</f>
        <v>0</v>
      </c>
      <c r="B1" s="2447"/>
      <c r="C1" s="2447"/>
      <c r="D1" s="2447"/>
      <c r="E1" s="2447"/>
      <c r="F1" s="2447"/>
    </row>
    <row r="2" spans="1:6" ht="18.75" customHeight="1" thickBot="1">
      <c r="A2" s="3068" t="s">
        <v>840</v>
      </c>
      <c r="B2" s="3068"/>
      <c r="C2" s="3068"/>
      <c r="D2" s="3068"/>
      <c r="E2" s="3068"/>
      <c r="F2" s="3068"/>
    </row>
    <row r="3" spans="1:6" ht="16.5" thickBot="1">
      <c r="A3" s="3069" t="s">
        <v>191</v>
      </c>
      <c r="B3" s="3069" t="s">
        <v>118</v>
      </c>
      <c r="C3" s="3069" t="s">
        <v>303</v>
      </c>
      <c r="D3" s="3070" t="s">
        <v>841</v>
      </c>
      <c r="E3" s="3071"/>
      <c r="F3" s="3072">
        <v>1.07</v>
      </c>
    </row>
    <row r="4" spans="1:6" ht="16.5" thickBot="1">
      <c r="A4" s="3073"/>
      <c r="B4" s="3074"/>
      <c r="C4" s="3074"/>
      <c r="D4" s="3075" t="s">
        <v>842</v>
      </c>
      <c r="E4" s="3076" t="s">
        <v>843</v>
      </c>
      <c r="F4" s="3077" t="s">
        <v>833</v>
      </c>
    </row>
    <row r="5" spans="1:6" ht="47.25">
      <c r="A5" s="3078">
        <v>1</v>
      </c>
      <c r="B5" s="3079" t="s">
        <v>469</v>
      </c>
      <c r="C5" s="3080" t="s">
        <v>136</v>
      </c>
      <c r="D5" s="3081" t="e">
        <f>D6*D9/1000+D13+D36</f>
        <v>#DIV/0!</v>
      </c>
      <c r="E5" s="3082" t="e">
        <f>E6*E9/1000+E13+E36</f>
        <v>#DIV/0!</v>
      </c>
      <c r="F5" s="3083" t="e">
        <f>SUM(D5:E5)</f>
        <v>#DIV/0!</v>
      </c>
    </row>
    <row r="6" spans="1:6" ht="18">
      <c r="A6" s="3084">
        <v>2</v>
      </c>
      <c r="B6" s="3085" t="s">
        <v>470</v>
      </c>
      <c r="C6" s="3084" t="s">
        <v>759</v>
      </c>
      <c r="D6" s="3086">
        <f>D42</f>
        <v>1</v>
      </c>
      <c r="E6" s="3087">
        <f>E42</f>
        <v>1</v>
      </c>
      <c r="F6" s="3088">
        <f>SUM(F43:F52)</f>
        <v>2</v>
      </c>
    </row>
    <row r="7" spans="1:6" ht="18">
      <c r="A7" s="3084">
        <v>3</v>
      </c>
      <c r="B7" s="3085" t="s">
        <v>483</v>
      </c>
      <c r="C7" s="3084" t="s">
        <v>844</v>
      </c>
      <c r="D7" s="3089" t="e">
        <f>D5/D6*1000</f>
        <v>#DIV/0!</v>
      </c>
      <c r="E7" s="3090" t="e">
        <f>E5/E6*1000</f>
        <v>#DIV/0!</v>
      </c>
      <c r="F7" s="3091" t="e">
        <f>F5/F6*1000</f>
        <v>#DIV/0!</v>
      </c>
    </row>
    <row r="8" spans="1:6" ht="15">
      <c r="A8" s="3092"/>
      <c r="B8" s="3084" t="s">
        <v>174</v>
      </c>
      <c r="C8" s="3093"/>
      <c r="D8" s="3094"/>
      <c r="E8" s="3095"/>
      <c r="F8" s="3091"/>
    </row>
    <row r="9" spans="1:6" ht="18.75">
      <c r="A9" s="3096" t="s">
        <v>82</v>
      </c>
      <c r="B9" s="3097" t="s">
        <v>485</v>
      </c>
      <c r="C9" s="3098" t="s">
        <v>845</v>
      </c>
      <c r="D9" s="3099" t="e">
        <f>D10*D11/7900</f>
        <v>#DIV/0!</v>
      </c>
      <c r="E9" s="3100" t="e">
        <f>E11*E10/7900</f>
        <v>#DIV/0!</v>
      </c>
      <c r="F9" s="3091"/>
    </row>
    <row r="10" spans="1:6" ht="18" customHeight="1">
      <c r="A10" s="3101" t="s">
        <v>846</v>
      </c>
      <c r="B10" s="3102"/>
      <c r="C10" s="3084" t="s">
        <v>844</v>
      </c>
      <c r="D10" s="3103">
        <v>5873</v>
      </c>
      <c r="E10" s="3104">
        <f>ROUND(D10*F3,0)</f>
        <v>6284</v>
      </c>
      <c r="F10" s="3091" t="s">
        <v>482</v>
      </c>
    </row>
    <row r="11" spans="1:6" ht="15" customHeight="1">
      <c r="A11" s="3101" t="s">
        <v>484</v>
      </c>
      <c r="B11" s="3102"/>
      <c r="C11" s="3084"/>
      <c r="D11" s="3086" t="e">
        <f>7000*Топливо!E7</f>
        <v>#DIV/0!</v>
      </c>
      <c r="E11" s="3087" t="e">
        <f>D11</f>
        <v>#DIV/0!</v>
      </c>
      <c r="F11" s="3091" t="s">
        <v>482</v>
      </c>
    </row>
    <row r="12" spans="1:6" ht="15">
      <c r="A12" s="3092"/>
      <c r="B12" s="3093"/>
      <c r="C12" s="3084"/>
      <c r="D12" s="3094"/>
      <c r="E12" s="3095"/>
      <c r="F12" s="3091"/>
    </row>
    <row r="13" spans="1:6" ht="28.5" customHeight="1">
      <c r="A13" s="3096" t="s">
        <v>83</v>
      </c>
      <c r="B13" s="3105" t="s">
        <v>86</v>
      </c>
      <c r="C13" s="3098" t="s">
        <v>136</v>
      </c>
      <c r="D13" s="3099">
        <f>D14+D25</f>
        <v>0</v>
      </c>
      <c r="E13" s="3100">
        <f>E14+E25</f>
        <v>0</v>
      </c>
      <c r="F13" s="3106">
        <f>SUM(D13:E13)</f>
        <v>0</v>
      </c>
    </row>
    <row r="14" spans="1:6" ht="94.5">
      <c r="A14" s="3107" t="s">
        <v>847</v>
      </c>
      <c r="B14" s="3108" t="s">
        <v>848</v>
      </c>
      <c r="C14" s="3109" t="s">
        <v>845</v>
      </c>
      <c r="D14" s="3110">
        <f>SUMPRODUCT(D43:D52,D15:D24)/1000</f>
        <v>0</v>
      </c>
      <c r="E14" s="3111">
        <f>SUMPRODUCT(E43:E52,E15:E24)/1000</f>
        <v>0</v>
      </c>
      <c r="F14" s="3112" t="s">
        <v>482</v>
      </c>
    </row>
    <row r="15" spans="1:6" ht="29.25" customHeight="1">
      <c r="A15" s="3092"/>
      <c r="B15" s="3113" t="s">
        <v>849</v>
      </c>
      <c r="C15" s="3084" t="s">
        <v>850</v>
      </c>
      <c r="D15" s="3114"/>
      <c r="E15" s="3115"/>
      <c r="F15" s="3091"/>
    </row>
    <row r="16" spans="1:6" ht="26.25" customHeight="1">
      <c r="A16" s="3092"/>
      <c r="B16" s="3116" t="s">
        <v>472</v>
      </c>
      <c r="C16" s="3084" t="s">
        <v>850</v>
      </c>
      <c r="D16" s="3114"/>
      <c r="E16" s="3115"/>
      <c r="F16" s="3091"/>
    </row>
    <row r="17" spans="1:6" ht="27" customHeight="1">
      <c r="A17" s="3092"/>
      <c r="B17" s="3113" t="s">
        <v>851</v>
      </c>
      <c r="C17" s="3084" t="s">
        <v>850</v>
      </c>
      <c r="D17" s="3114"/>
      <c r="E17" s="3115"/>
      <c r="F17" s="3091"/>
    </row>
    <row r="18" spans="1:6" ht="30" customHeight="1">
      <c r="A18" s="3092"/>
      <c r="B18" s="3116" t="s">
        <v>473</v>
      </c>
      <c r="C18" s="3084" t="s">
        <v>850</v>
      </c>
      <c r="D18" s="3114"/>
      <c r="E18" s="3115"/>
      <c r="F18" s="3091"/>
    </row>
    <row r="19" spans="1:6" ht="27.75" customHeight="1">
      <c r="A19" s="3092"/>
      <c r="B19" s="3113" t="s">
        <v>852</v>
      </c>
      <c r="C19" s="3084" t="s">
        <v>850</v>
      </c>
      <c r="D19" s="3114"/>
      <c r="E19" s="3115"/>
      <c r="F19" s="3091"/>
    </row>
    <row r="20" spans="1:6" ht="32.25" customHeight="1">
      <c r="A20" s="3092"/>
      <c r="B20" s="3116" t="s">
        <v>474</v>
      </c>
      <c r="C20" s="3084" t="s">
        <v>850</v>
      </c>
      <c r="D20" s="3114"/>
      <c r="E20" s="3115"/>
      <c r="F20" s="3091"/>
    </row>
    <row r="21" spans="1:6" ht="33" customHeight="1">
      <c r="A21" s="3092"/>
      <c r="B21" s="3113" t="s">
        <v>853</v>
      </c>
      <c r="C21" s="3084" t="s">
        <v>850</v>
      </c>
      <c r="D21" s="3114"/>
      <c r="E21" s="3115"/>
      <c r="F21" s="3091"/>
    </row>
    <row r="22" spans="1:6" ht="27.75" customHeight="1">
      <c r="A22" s="3092"/>
      <c r="B22" s="3116" t="s">
        <v>475</v>
      </c>
      <c r="C22" s="3084" t="s">
        <v>850</v>
      </c>
      <c r="D22" s="3114"/>
      <c r="E22" s="3115"/>
      <c r="F22" s="3091"/>
    </row>
    <row r="23" spans="1:6" ht="28.5" customHeight="1">
      <c r="A23" s="3092"/>
      <c r="B23" s="3113" t="s">
        <v>854</v>
      </c>
      <c r="C23" s="3084" t="s">
        <v>850</v>
      </c>
      <c r="D23" s="3114"/>
      <c r="E23" s="3115"/>
      <c r="F23" s="3091"/>
    </row>
    <row r="24" spans="1:6" ht="28.5" customHeight="1">
      <c r="A24" s="3092"/>
      <c r="B24" s="3116" t="s">
        <v>476</v>
      </c>
      <c r="C24" s="3084" t="s">
        <v>850</v>
      </c>
      <c r="D24" s="3114"/>
      <c r="E24" s="3115"/>
      <c r="F24" s="3091"/>
    </row>
    <row r="25" spans="1:6" ht="78.75">
      <c r="A25" s="3096" t="s">
        <v>855</v>
      </c>
      <c r="B25" s="3117" t="s">
        <v>856</v>
      </c>
      <c r="C25" s="3118" t="s">
        <v>136</v>
      </c>
      <c r="D25" s="3119">
        <f>SUMPRODUCT(D43:D52,D26:D35)/1000</f>
        <v>0</v>
      </c>
      <c r="E25" s="3120">
        <f>SUMPRODUCT(E43:E52,E26:E35)/1000</f>
        <v>0</v>
      </c>
      <c r="F25" s="3121"/>
    </row>
    <row r="26" spans="1:6" ht="33">
      <c r="A26" s="3122"/>
      <c r="B26" s="3113" t="s">
        <v>857</v>
      </c>
      <c r="C26" s="3084" t="s">
        <v>844</v>
      </c>
      <c r="D26" s="3123"/>
      <c r="E26" s="3124"/>
      <c r="F26" s="3091" t="s">
        <v>482</v>
      </c>
    </row>
    <row r="27" spans="1:6" ht="30">
      <c r="A27" s="3122"/>
      <c r="B27" s="3116" t="s">
        <v>472</v>
      </c>
      <c r="C27" s="3084" t="s">
        <v>844</v>
      </c>
      <c r="D27" s="3123"/>
      <c r="E27" s="3124"/>
      <c r="F27" s="3091" t="s">
        <v>482</v>
      </c>
    </row>
    <row r="28" spans="1:6" ht="33">
      <c r="A28" s="3122"/>
      <c r="B28" s="3113" t="s">
        <v>858</v>
      </c>
      <c r="C28" s="3084" t="s">
        <v>844</v>
      </c>
      <c r="D28" s="3123"/>
      <c r="E28" s="3124"/>
      <c r="F28" s="3091" t="s">
        <v>482</v>
      </c>
    </row>
    <row r="29" spans="1:6" ht="30">
      <c r="A29" s="3122"/>
      <c r="B29" s="3116" t="s">
        <v>473</v>
      </c>
      <c r="C29" s="3084" t="s">
        <v>844</v>
      </c>
      <c r="D29" s="3123"/>
      <c r="E29" s="3124"/>
      <c r="F29" s="3091" t="s">
        <v>482</v>
      </c>
    </row>
    <row r="30" spans="1:6" ht="33">
      <c r="A30" s="3122"/>
      <c r="B30" s="3113" t="s">
        <v>859</v>
      </c>
      <c r="C30" s="3084" t="s">
        <v>844</v>
      </c>
      <c r="D30" s="3123"/>
      <c r="E30" s="3124"/>
      <c r="F30" s="3091" t="s">
        <v>482</v>
      </c>
    </row>
    <row r="31" spans="1:6" ht="30">
      <c r="A31" s="3122"/>
      <c r="B31" s="3116" t="s">
        <v>474</v>
      </c>
      <c r="C31" s="3084" t="s">
        <v>844</v>
      </c>
      <c r="D31" s="3123"/>
      <c r="E31" s="3124"/>
      <c r="F31" s="3091" t="s">
        <v>482</v>
      </c>
    </row>
    <row r="32" spans="1:6" ht="33">
      <c r="A32" s="3122"/>
      <c r="B32" s="3113" t="s">
        <v>860</v>
      </c>
      <c r="C32" s="3084" t="s">
        <v>844</v>
      </c>
      <c r="D32" s="3123"/>
      <c r="E32" s="3124"/>
      <c r="F32" s="3091" t="s">
        <v>482</v>
      </c>
    </row>
    <row r="33" spans="1:6" ht="30">
      <c r="A33" s="3122"/>
      <c r="B33" s="3116" t="s">
        <v>475</v>
      </c>
      <c r="C33" s="3084" t="s">
        <v>844</v>
      </c>
      <c r="D33" s="3123"/>
      <c r="E33" s="3124"/>
      <c r="F33" s="3091" t="s">
        <v>482</v>
      </c>
    </row>
    <row r="34" spans="1:6" ht="33">
      <c r="A34" s="3122"/>
      <c r="B34" s="3113" t="s">
        <v>861</v>
      </c>
      <c r="C34" s="3084" t="s">
        <v>844</v>
      </c>
      <c r="D34" s="3123"/>
      <c r="E34" s="3124"/>
      <c r="F34" s="3091" t="s">
        <v>482</v>
      </c>
    </row>
    <row r="35" spans="1:6" ht="30">
      <c r="A35" s="3122"/>
      <c r="B35" s="3116" t="s">
        <v>476</v>
      </c>
      <c r="C35" s="3084" t="s">
        <v>844</v>
      </c>
      <c r="D35" s="3123"/>
      <c r="E35" s="3124"/>
      <c r="F35" s="3091" t="s">
        <v>482</v>
      </c>
    </row>
    <row r="36" spans="1:6" ht="31.5" customHeight="1">
      <c r="A36" s="3096" t="s">
        <v>84</v>
      </c>
      <c r="B36" s="3105" t="s">
        <v>85</v>
      </c>
      <c r="C36" s="3098" t="s">
        <v>136</v>
      </c>
      <c r="D36" s="3099">
        <f>(D37*SUM(D43:D44)+D38*SUM(D45:D46)+D39*SUM(D47:D48)+D40*SUM(D49:D50)+D41*SUM(D51:D52))/1000</f>
        <v>0</v>
      </c>
      <c r="E36" s="3100">
        <f>(E37*SUM(E43:E44)+E38*SUM(E45:E46)+E39*SUM(E47:E48)+E40*SUM(E49:E50)+E41*SUM(E51:E52))/1000</f>
        <v>0</v>
      </c>
      <c r="F36" s="3106">
        <f>SUM(D36:E36)</f>
        <v>0</v>
      </c>
    </row>
    <row r="37" spans="1:6" ht="18">
      <c r="A37" s="3092"/>
      <c r="B37" s="3093" t="s">
        <v>477</v>
      </c>
      <c r="C37" s="3084" t="s">
        <v>844</v>
      </c>
      <c r="D37" s="3123"/>
      <c r="E37" s="3124"/>
      <c r="F37" s="3091" t="s">
        <v>482</v>
      </c>
    </row>
    <row r="38" spans="1:6" ht="18">
      <c r="A38" s="3092"/>
      <c r="B38" s="3093" t="s">
        <v>478</v>
      </c>
      <c r="C38" s="3084" t="s">
        <v>844</v>
      </c>
      <c r="D38" s="3123"/>
      <c r="E38" s="3124"/>
      <c r="F38" s="3091" t="s">
        <v>482</v>
      </c>
    </row>
    <row r="39" spans="1:6" ht="18">
      <c r="A39" s="3092"/>
      <c r="B39" s="3093" t="s">
        <v>479</v>
      </c>
      <c r="C39" s="3084" t="s">
        <v>844</v>
      </c>
      <c r="D39" s="3123"/>
      <c r="E39" s="3124"/>
      <c r="F39" s="3091" t="s">
        <v>482</v>
      </c>
    </row>
    <row r="40" spans="1:6" ht="18">
      <c r="A40" s="3092"/>
      <c r="B40" s="3093" t="s">
        <v>480</v>
      </c>
      <c r="C40" s="3084" t="s">
        <v>844</v>
      </c>
      <c r="D40" s="3123"/>
      <c r="E40" s="3124"/>
      <c r="F40" s="3091" t="s">
        <v>482</v>
      </c>
    </row>
    <row r="41" spans="1:6" ht="18">
      <c r="A41" s="3092"/>
      <c r="B41" s="3093" t="s">
        <v>481</v>
      </c>
      <c r="C41" s="3084" t="s">
        <v>844</v>
      </c>
      <c r="D41" s="3123"/>
      <c r="E41" s="3124"/>
      <c r="F41" s="3091" t="s">
        <v>482</v>
      </c>
    </row>
    <row r="42" spans="1:6" ht="15.75">
      <c r="A42" s="3096" t="s">
        <v>468</v>
      </c>
      <c r="B42" s="3097" t="s">
        <v>471</v>
      </c>
      <c r="C42" s="3097"/>
      <c r="D42" s="3099">
        <f>SUM(D43:D52)</f>
        <v>1</v>
      </c>
      <c r="E42" s="3100">
        <f>SUM(E43:E52)</f>
        <v>1</v>
      </c>
      <c r="F42" s="3106">
        <f>D42+E42</f>
        <v>2</v>
      </c>
    </row>
    <row r="43" spans="1:6" ht="33">
      <c r="A43" s="3122"/>
      <c r="B43" s="3113" t="s">
        <v>857</v>
      </c>
      <c r="C43" s="3084" t="s">
        <v>759</v>
      </c>
      <c r="D43" s="3125"/>
      <c r="E43" s="3126"/>
      <c r="F43" s="3088">
        <f>SUM(D43:E43)</f>
        <v>0</v>
      </c>
    </row>
    <row r="44" spans="1:6" ht="30">
      <c r="A44" s="3122"/>
      <c r="B44" s="3116" t="s">
        <v>472</v>
      </c>
      <c r="C44" s="3084" t="s">
        <v>759</v>
      </c>
      <c r="D44" s="3125"/>
      <c r="E44" s="3126"/>
      <c r="F44" s="3088">
        <f aca="true" t="shared" si="0" ref="F44:F52">SUM(D44:E44)</f>
        <v>0</v>
      </c>
    </row>
    <row r="45" spans="1:6" ht="33">
      <c r="A45" s="3122"/>
      <c r="B45" s="3113" t="s">
        <v>858</v>
      </c>
      <c r="C45" s="3084" t="s">
        <v>759</v>
      </c>
      <c r="D45" s="3127">
        <f>'[7]1.9.2'!AB9</f>
        <v>0</v>
      </c>
      <c r="E45" s="3124">
        <f>'[7]1.9.2'!AC9</f>
        <v>0</v>
      </c>
      <c r="F45" s="3088">
        <f t="shared" si="0"/>
        <v>0</v>
      </c>
    </row>
    <row r="46" spans="1:6" ht="30">
      <c r="A46" s="3122"/>
      <c r="B46" s="3116" t="s">
        <v>473</v>
      </c>
      <c r="C46" s="3084" t="s">
        <v>759</v>
      </c>
      <c r="D46" s="3127"/>
      <c r="E46" s="3124"/>
      <c r="F46" s="3088">
        <f t="shared" si="0"/>
        <v>0</v>
      </c>
    </row>
    <row r="47" spans="1:6" ht="33">
      <c r="A47" s="3122"/>
      <c r="B47" s="3113" t="s">
        <v>859</v>
      </c>
      <c r="C47" s="3084" t="s">
        <v>759</v>
      </c>
      <c r="D47" s="3127">
        <f>'[7]1.9.2'!AB10</f>
        <v>0</v>
      </c>
      <c r="E47" s="3124">
        <f>'[7]1.9.2'!AC10</f>
        <v>0</v>
      </c>
      <c r="F47" s="3088">
        <f t="shared" si="0"/>
        <v>0</v>
      </c>
    </row>
    <row r="48" spans="1:6" ht="30">
      <c r="A48" s="3122"/>
      <c r="B48" s="3116" t="s">
        <v>474</v>
      </c>
      <c r="C48" s="3084" t="s">
        <v>759</v>
      </c>
      <c r="D48" s="3127"/>
      <c r="E48" s="3124"/>
      <c r="F48" s="3088">
        <f t="shared" si="0"/>
        <v>0</v>
      </c>
    </row>
    <row r="49" spans="1:6" ht="33">
      <c r="A49" s="3122"/>
      <c r="B49" s="3113" t="s">
        <v>860</v>
      </c>
      <c r="C49" s="3084" t="s">
        <v>759</v>
      </c>
      <c r="D49" s="3127">
        <v>1</v>
      </c>
      <c r="E49" s="3124">
        <v>1</v>
      </c>
      <c r="F49" s="3088">
        <f t="shared" si="0"/>
        <v>2</v>
      </c>
    </row>
    <row r="50" spans="1:6" ht="30">
      <c r="A50" s="3122"/>
      <c r="B50" s="3116" t="s">
        <v>475</v>
      </c>
      <c r="C50" s="3084" t="s">
        <v>759</v>
      </c>
      <c r="D50" s="3125"/>
      <c r="E50" s="3126"/>
      <c r="F50" s="3088">
        <f t="shared" si="0"/>
        <v>0</v>
      </c>
    </row>
    <row r="51" spans="1:6" ht="33">
      <c r="A51" s="3122"/>
      <c r="B51" s="3113" t="s">
        <v>861</v>
      </c>
      <c r="C51" s="3084" t="s">
        <v>759</v>
      </c>
      <c r="D51" s="3128"/>
      <c r="E51" s="3129"/>
      <c r="F51" s="3088">
        <f t="shared" si="0"/>
        <v>0</v>
      </c>
    </row>
    <row r="52" spans="1:6" ht="30.75" thickBot="1">
      <c r="A52" s="3130"/>
      <c r="B52" s="3131" t="s">
        <v>476</v>
      </c>
      <c r="C52" s="3132" t="s">
        <v>759</v>
      </c>
      <c r="D52" s="3133"/>
      <c r="E52" s="3134"/>
      <c r="F52" s="3135">
        <f t="shared" si="0"/>
        <v>0</v>
      </c>
    </row>
  </sheetData>
  <sheetProtection/>
  <mergeCells count="8">
    <mergeCell ref="A10:B10"/>
    <mergeCell ref="A11:B11"/>
    <mergeCell ref="A1:F1"/>
    <mergeCell ref="A2:F2"/>
    <mergeCell ref="A3:A4"/>
    <mergeCell ref="B3:B4"/>
    <mergeCell ref="C3:C4"/>
    <mergeCell ref="D3:E3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7">
    <tabColor rgb="FFCCECFF"/>
    <pageSetUpPr fitToPage="1"/>
  </sheetPr>
  <dimension ref="A1:F40"/>
  <sheetViews>
    <sheetView view="pageBreakPreview" zoomScale="85" zoomScaleNormal="80" zoomScaleSheetLayoutView="85" zoomScalePageLayoutView="0" workbookViewId="0" topLeftCell="A1">
      <selection activeCell="E6" sqref="E6"/>
    </sheetView>
  </sheetViews>
  <sheetFormatPr defaultColWidth="9.00390625" defaultRowHeight="12.75"/>
  <cols>
    <col min="1" max="1" width="5.875" style="814" customWidth="1"/>
    <col min="2" max="2" width="40.875" style="814" customWidth="1"/>
    <col min="3" max="3" width="30.125" style="814" customWidth="1"/>
    <col min="4" max="4" width="21.125" style="814" customWidth="1"/>
    <col min="5" max="5" width="24.00390625" style="814" customWidth="1"/>
    <col min="6" max="6" width="25.875" style="814" hidden="1" customWidth="1"/>
    <col min="7" max="16384" width="9.375" style="814" customWidth="1"/>
  </cols>
  <sheetData>
    <row r="1" spans="1:6" ht="15.75">
      <c r="A1" s="2649" t="str">
        <f>Анкета!A5</f>
        <v>Теплоснабжающая организация</v>
      </c>
      <c r="B1" s="2649"/>
      <c r="C1" s="2649"/>
      <c r="D1" s="2649"/>
      <c r="E1" s="2649"/>
      <c r="F1" s="2649"/>
    </row>
    <row r="2" spans="1:6" ht="16.5" thickBot="1">
      <c r="A2" s="2650" t="s">
        <v>322</v>
      </c>
      <c r="B2" s="2650"/>
      <c r="C2" s="2650"/>
      <c r="D2" s="2650"/>
      <c r="E2" s="2650"/>
      <c r="F2" s="2650"/>
    </row>
    <row r="3" spans="1:6" ht="63.75" thickBot="1">
      <c r="A3" s="1073" t="s">
        <v>191</v>
      </c>
      <c r="B3" s="1074" t="s">
        <v>119</v>
      </c>
      <c r="C3" s="1075" t="s">
        <v>862</v>
      </c>
      <c r="D3" s="1074" t="s">
        <v>823</v>
      </c>
      <c r="E3" s="1076" t="s">
        <v>863</v>
      </c>
      <c r="F3" s="1077" t="s">
        <v>864</v>
      </c>
    </row>
    <row r="4" spans="1:6" ht="31.5">
      <c r="A4" s="1078" t="s">
        <v>122</v>
      </c>
      <c r="B4" s="1079" t="s">
        <v>322</v>
      </c>
      <c r="C4" s="1080"/>
      <c r="D4" s="1081"/>
      <c r="E4" s="1082" t="e">
        <f>'Расчет цены газа'!F5</f>
        <v>#DIV/0!</v>
      </c>
      <c r="F4" s="1082" t="e">
        <f>F5*F6/1000</f>
        <v>#REF!</v>
      </c>
    </row>
    <row r="5" spans="1:6" ht="15.75">
      <c r="A5" s="1083" t="s">
        <v>123</v>
      </c>
      <c r="B5" s="1084" t="s">
        <v>178</v>
      </c>
      <c r="C5" s="1085"/>
      <c r="D5" s="1086"/>
      <c r="E5" s="1087" t="e">
        <f>E4/E6*1000</f>
        <v>#DIV/0!</v>
      </c>
      <c r="F5" s="1087" t="e">
        <f>#REF!</f>
        <v>#REF!</v>
      </c>
    </row>
    <row r="6" spans="1:6" ht="15.75">
      <c r="A6" s="1083" t="s">
        <v>124</v>
      </c>
      <c r="B6" s="1084" t="s">
        <v>559</v>
      </c>
      <c r="C6" s="1088"/>
      <c r="D6" s="1089"/>
      <c r="E6" s="1090" t="e">
        <f>E8/E7</f>
        <v>#DIV/0!</v>
      </c>
      <c r="F6" s="1090" t="e">
        <f>#REF!</f>
        <v>#REF!</v>
      </c>
    </row>
    <row r="7" spans="1:6" ht="15.75">
      <c r="A7" s="1091" t="s">
        <v>125</v>
      </c>
      <c r="B7" s="1092" t="s">
        <v>177</v>
      </c>
      <c r="C7" s="1088"/>
      <c r="D7" s="1089"/>
      <c r="E7" s="1093" t="e">
        <f>D27</f>
        <v>#DIV/0!</v>
      </c>
      <c r="F7" s="1093" t="e">
        <f>D27</f>
        <v>#DIV/0!</v>
      </c>
    </row>
    <row r="8" spans="1:6" ht="15.75">
      <c r="A8" s="1083" t="s">
        <v>126</v>
      </c>
      <c r="B8" s="1084" t="s">
        <v>560</v>
      </c>
      <c r="C8" s="1094"/>
      <c r="D8" s="1095"/>
      <c r="E8" s="1096">
        <f>E9*E10/1000</f>
        <v>0</v>
      </c>
      <c r="F8" s="1096">
        <f>'1.9.2'!J20</f>
        <v>0</v>
      </c>
    </row>
    <row r="9" spans="1:6" ht="31.5">
      <c r="A9" s="1083" t="s">
        <v>127</v>
      </c>
      <c r="B9" s="1084" t="s">
        <v>561</v>
      </c>
      <c r="C9" s="1094"/>
      <c r="D9" s="1095"/>
      <c r="E9" s="1097"/>
      <c r="F9" s="1096">
        <f>'1.9.2'!C20</f>
        <v>0</v>
      </c>
    </row>
    <row r="10" spans="1:6" ht="48" thickBot="1">
      <c r="A10" s="1098" t="s">
        <v>128</v>
      </c>
      <c r="B10" s="1099" t="s">
        <v>562</v>
      </c>
      <c r="C10" s="1100">
        <f>'Полезный отпуск'!F7-'Полезный отпуск'!F8</f>
        <v>0</v>
      </c>
      <c r="D10" s="1101">
        <f>'Полезный отпуск'!I7-'Полезный отпуск'!I8</f>
        <v>0</v>
      </c>
      <c r="E10" s="1102">
        <f>'Полезный отпуск'!L7-'Полезный отпуск'!L8</f>
        <v>0</v>
      </c>
      <c r="F10" s="1102">
        <f>'Полезный отпуск'!O11</f>
        <v>0</v>
      </c>
    </row>
    <row r="11" spans="1:6" ht="15.75">
      <c r="A11" s="1103"/>
      <c r="B11" s="1104"/>
      <c r="C11" s="1105"/>
      <c r="D11" s="1105"/>
      <c r="E11" s="1105"/>
      <c r="F11" s="1105"/>
    </row>
    <row r="12" spans="1:6" ht="33" customHeight="1">
      <c r="A12" s="2651" t="s">
        <v>865</v>
      </c>
      <c r="B12" s="2651"/>
      <c r="C12" s="2651"/>
      <c r="D12" s="2651"/>
      <c r="E12" s="2651"/>
      <c r="F12" s="980"/>
    </row>
    <row r="13" spans="1:6" ht="12" customHeight="1" thickBot="1">
      <c r="A13" s="2651"/>
      <c r="B13" s="2651"/>
      <c r="C13" s="2651"/>
      <c r="D13" s="2651"/>
      <c r="E13" s="2651"/>
      <c r="F13" s="980"/>
    </row>
    <row r="14" spans="1:6" ht="38.25" customHeight="1" thickBot="1">
      <c r="A14" s="1109" t="s">
        <v>191</v>
      </c>
      <c r="B14" s="1110" t="s">
        <v>563</v>
      </c>
      <c r="C14" s="1110" t="s">
        <v>564</v>
      </c>
      <c r="D14" s="1111" t="s">
        <v>565</v>
      </c>
      <c r="E14" s="1112" t="s">
        <v>566</v>
      </c>
      <c r="F14" s="980"/>
    </row>
    <row r="15" spans="1:6" ht="15.75">
      <c r="A15" s="1106">
        <v>1</v>
      </c>
      <c r="B15" s="1113" t="s">
        <v>370</v>
      </c>
      <c r="C15" s="1113"/>
      <c r="D15" s="1113"/>
      <c r="E15" s="1114">
        <f aca="true" t="shared" si="0" ref="E15:E26">C15*D15/7000</f>
        <v>0</v>
      </c>
      <c r="F15" s="980"/>
    </row>
    <row r="16" spans="1:6" ht="15.75">
      <c r="A16" s="1107">
        <v>2</v>
      </c>
      <c r="B16" s="1115" t="s">
        <v>371</v>
      </c>
      <c r="C16" s="1115"/>
      <c r="D16" s="1115"/>
      <c r="E16" s="1116">
        <f t="shared" si="0"/>
        <v>0</v>
      </c>
      <c r="F16" s="980"/>
    </row>
    <row r="17" spans="1:6" ht="15.75">
      <c r="A17" s="1107">
        <v>3</v>
      </c>
      <c r="B17" s="1115" t="s">
        <v>372</v>
      </c>
      <c r="C17" s="1115"/>
      <c r="D17" s="1115"/>
      <c r="E17" s="1116">
        <f t="shared" si="0"/>
        <v>0</v>
      </c>
      <c r="F17" s="980"/>
    </row>
    <row r="18" spans="1:6" ht="15.75">
      <c r="A18" s="1107">
        <v>4</v>
      </c>
      <c r="B18" s="1115" t="s">
        <v>373</v>
      </c>
      <c r="C18" s="1115"/>
      <c r="D18" s="1115"/>
      <c r="E18" s="1116">
        <f t="shared" si="0"/>
        <v>0</v>
      </c>
      <c r="F18" s="980"/>
    </row>
    <row r="19" spans="1:6" ht="15.75">
      <c r="A19" s="1107">
        <v>5</v>
      </c>
      <c r="B19" s="1115" t="s">
        <v>374</v>
      </c>
      <c r="C19" s="1115"/>
      <c r="D19" s="1115"/>
      <c r="E19" s="1116">
        <f t="shared" si="0"/>
        <v>0</v>
      </c>
      <c r="F19" s="980"/>
    </row>
    <row r="20" spans="1:6" ht="15.75">
      <c r="A20" s="1107">
        <v>6</v>
      </c>
      <c r="B20" s="1115" t="s">
        <v>375</v>
      </c>
      <c r="C20" s="1115"/>
      <c r="D20" s="1115"/>
      <c r="E20" s="1116">
        <f t="shared" si="0"/>
        <v>0</v>
      </c>
      <c r="F20" s="980"/>
    </row>
    <row r="21" spans="1:6" ht="15.75">
      <c r="A21" s="1107">
        <v>7</v>
      </c>
      <c r="B21" s="1115" t="s">
        <v>376</v>
      </c>
      <c r="C21" s="1115"/>
      <c r="D21" s="1115"/>
      <c r="E21" s="1116">
        <f t="shared" si="0"/>
        <v>0</v>
      </c>
      <c r="F21" s="980"/>
    </row>
    <row r="22" spans="1:6" ht="15.75">
      <c r="A22" s="1107">
        <v>8</v>
      </c>
      <c r="B22" s="1115" t="s">
        <v>377</v>
      </c>
      <c r="C22" s="1115"/>
      <c r="D22" s="1115"/>
      <c r="E22" s="1116">
        <f t="shared" si="0"/>
        <v>0</v>
      </c>
      <c r="F22" s="980"/>
    </row>
    <row r="23" spans="1:6" ht="15.75">
      <c r="A23" s="1107">
        <v>9</v>
      </c>
      <c r="B23" s="1115" t="s">
        <v>378</v>
      </c>
      <c r="C23" s="1115"/>
      <c r="D23" s="1115"/>
      <c r="E23" s="1116">
        <f t="shared" si="0"/>
        <v>0</v>
      </c>
      <c r="F23" s="980"/>
    </row>
    <row r="24" spans="1:6" ht="15.75">
      <c r="A24" s="1107">
        <v>10</v>
      </c>
      <c r="B24" s="1115" t="s">
        <v>379</v>
      </c>
      <c r="C24" s="1115"/>
      <c r="D24" s="1115"/>
      <c r="E24" s="1116">
        <f t="shared" si="0"/>
        <v>0</v>
      </c>
      <c r="F24" s="980"/>
    </row>
    <row r="25" spans="1:6" ht="15.75">
      <c r="A25" s="1107">
        <v>11</v>
      </c>
      <c r="B25" s="1115" t="s">
        <v>380</v>
      </c>
      <c r="C25" s="1115"/>
      <c r="D25" s="1115"/>
      <c r="E25" s="1116">
        <f t="shared" si="0"/>
        <v>0</v>
      </c>
      <c r="F25" s="980"/>
    </row>
    <row r="26" spans="1:6" ht="15.75">
      <c r="A26" s="1107">
        <v>12</v>
      </c>
      <c r="B26" s="1115" t="s">
        <v>381</v>
      </c>
      <c r="C26" s="1115"/>
      <c r="D26" s="1115"/>
      <c r="E26" s="1116">
        <f t="shared" si="0"/>
        <v>0</v>
      </c>
      <c r="F26" s="980"/>
    </row>
    <row r="27" spans="1:6" ht="16.5" thickBot="1">
      <c r="A27" s="1108"/>
      <c r="B27" s="1117" t="s">
        <v>424</v>
      </c>
      <c r="C27" s="1117">
        <f>SUM(C15:C26)</f>
        <v>0</v>
      </c>
      <c r="D27" s="1118" t="e">
        <f>E27/C27</f>
        <v>#DIV/0!</v>
      </c>
      <c r="E27" s="1119">
        <f>SUM(E15:E26)</f>
        <v>0</v>
      </c>
      <c r="F27" s="980"/>
    </row>
    <row r="28" spans="1:5" ht="15.75">
      <c r="A28" s="1120"/>
      <c r="B28" s="1120"/>
      <c r="C28" s="1120"/>
      <c r="D28" s="1120"/>
      <c r="E28" s="1120"/>
    </row>
    <row r="30" spans="2:6" ht="18.75">
      <c r="B30" s="981" t="s">
        <v>551</v>
      </c>
      <c r="C30" s="820"/>
      <c r="D30" s="820"/>
      <c r="E30" s="820"/>
      <c r="F30" s="982"/>
    </row>
    <row r="31" spans="2:6" ht="18">
      <c r="B31" s="2652" t="s">
        <v>866</v>
      </c>
      <c r="C31" s="2653"/>
      <c r="D31" s="2654"/>
      <c r="E31" s="820"/>
      <c r="F31" s="2660"/>
    </row>
    <row r="32" spans="2:6" ht="18" customHeight="1">
      <c r="B32" s="2655"/>
      <c r="C32" s="2598"/>
      <c r="D32" s="2656"/>
      <c r="E32" s="820"/>
      <c r="F32" s="2660"/>
    </row>
    <row r="33" spans="2:6" ht="18">
      <c r="B33" s="2655"/>
      <c r="C33" s="2598"/>
      <c r="D33" s="2656"/>
      <c r="E33" s="820"/>
      <c r="F33" s="2660"/>
    </row>
    <row r="34" spans="2:6" ht="18">
      <c r="B34" s="2655"/>
      <c r="C34" s="2598"/>
      <c r="D34" s="2656"/>
      <c r="E34" s="820"/>
      <c r="F34" s="2660"/>
    </row>
    <row r="35" spans="2:6" ht="18">
      <c r="B35" s="2655"/>
      <c r="C35" s="2598"/>
      <c r="D35" s="2656"/>
      <c r="E35" s="820"/>
      <c r="F35" s="2660"/>
    </row>
    <row r="36" spans="2:6" ht="18">
      <c r="B36" s="2657"/>
      <c r="C36" s="2658"/>
      <c r="D36" s="2659"/>
      <c r="E36" s="820"/>
      <c r="F36" s="2660"/>
    </row>
    <row r="39" spans="2:5" ht="18" customHeight="1">
      <c r="B39" s="983" t="s">
        <v>98</v>
      </c>
      <c r="C39" s="818"/>
      <c r="D39" s="817"/>
      <c r="E39" s="817" t="str">
        <f>Анкета!B13</f>
        <v>ФИО</v>
      </c>
    </row>
    <row r="40" spans="2:5" ht="18">
      <c r="B40" s="819"/>
      <c r="C40" s="820"/>
      <c r="D40" s="820"/>
      <c r="E40" s="821"/>
    </row>
  </sheetData>
  <sheetProtection/>
  <mergeCells count="5">
    <mergeCell ref="A1:F1"/>
    <mergeCell ref="A2:F2"/>
    <mergeCell ref="A12:E13"/>
    <mergeCell ref="B31:D36"/>
    <mergeCell ref="F31:F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8">
    <tabColor rgb="FFCCECFF"/>
    <pageSetUpPr fitToPage="1"/>
  </sheetPr>
  <dimension ref="A1:R34"/>
  <sheetViews>
    <sheetView view="pageBreakPreview" zoomScale="70" zoomScaleNormal="80" zoomScaleSheetLayoutView="70" zoomScalePageLayoutView="0" workbookViewId="0" topLeftCell="A1">
      <selection activeCell="U21" sqref="U21"/>
    </sheetView>
  </sheetViews>
  <sheetFormatPr defaultColWidth="9.00390625" defaultRowHeight="12.75"/>
  <cols>
    <col min="1" max="1" width="8.625" style="814" customWidth="1"/>
    <col min="2" max="2" width="35.375" style="814" customWidth="1"/>
    <col min="3" max="3" width="16.875" style="814" customWidth="1"/>
    <col min="4" max="6" width="14.875" style="814" customWidth="1"/>
    <col min="7" max="7" width="22.875" style="814" customWidth="1"/>
    <col min="8" max="8" width="14.875" style="814" customWidth="1"/>
    <col min="9" max="9" width="19.50390625" style="814" customWidth="1"/>
    <col min="10" max="10" width="14.875" style="814" customWidth="1"/>
    <col min="11" max="11" width="21.00390625" style="814" customWidth="1"/>
    <col min="12" max="12" width="14.875" style="814" customWidth="1"/>
    <col min="13" max="15" width="14.875" style="814" hidden="1" customWidth="1"/>
    <col min="16" max="17" width="14.875" style="814" customWidth="1"/>
    <col min="18" max="16384" width="9.375" style="814" customWidth="1"/>
  </cols>
  <sheetData>
    <row r="1" spans="1:15" ht="15.75">
      <c r="A1" s="2649" t="str">
        <f>Анкета!A5</f>
        <v>Теплоснабжающая организация</v>
      </c>
      <c r="B1" s="2649"/>
      <c r="C1" s="2649"/>
      <c r="D1" s="2649"/>
      <c r="E1" s="2649"/>
      <c r="F1" s="2649"/>
      <c r="G1" s="2649"/>
      <c r="H1" s="2649"/>
      <c r="I1" s="2649"/>
      <c r="J1" s="2649"/>
      <c r="K1" s="2649"/>
      <c r="L1" s="2649"/>
      <c r="M1" s="1484"/>
      <c r="N1" s="1484"/>
      <c r="O1" s="1484"/>
    </row>
    <row r="2" spans="1:15" ht="16.5" thickBot="1">
      <c r="A2" s="2650" t="s">
        <v>330</v>
      </c>
      <c r="B2" s="2650"/>
      <c r="C2" s="2650"/>
      <c r="D2" s="2650"/>
      <c r="E2" s="2650"/>
      <c r="F2" s="2650"/>
      <c r="G2" s="2650"/>
      <c r="H2" s="2650"/>
      <c r="I2" s="2650"/>
      <c r="J2" s="2650"/>
      <c r="K2" s="2650"/>
      <c r="L2" s="2650"/>
      <c r="M2" s="3136"/>
      <c r="N2" s="3136"/>
      <c r="O2" s="3136"/>
    </row>
    <row r="3" spans="1:15" ht="16.5" thickBot="1">
      <c r="A3" s="2680" t="s">
        <v>191</v>
      </c>
      <c r="B3" s="2683" t="s">
        <v>119</v>
      </c>
      <c r="C3" s="2686" t="s">
        <v>303</v>
      </c>
      <c r="D3" s="2689" t="s">
        <v>536</v>
      </c>
      <c r="E3" s="2690"/>
      <c r="F3" s="2690"/>
      <c r="G3" s="2690"/>
      <c r="H3" s="2691"/>
      <c r="I3" s="2692" t="s">
        <v>823</v>
      </c>
      <c r="J3" s="2695" t="s">
        <v>538</v>
      </c>
      <c r="K3" s="2696"/>
      <c r="L3" s="2697"/>
      <c r="M3" s="2698" t="s">
        <v>568</v>
      </c>
      <c r="N3" s="2699"/>
      <c r="O3" s="2700"/>
    </row>
    <row r="4" spans="1:15" ht="15.75" customHeight="1">
      <c r="A4" s="2681"/>
      <c r="B4" s="2684"/>
      <c r="C4" s="2687"/>
      <c r="D4" s="2701">
        <v>2020</v>
      </c>
      <c r="E4" s="2661">
        <v>2021</v>
      </c>
      <c r="F4" s="2663">
        <v>2022</v>
      </c>
      <c r="G4" s="2664"/>
      <c r="H4" s="2665"/>
      <c r="I4" s="2693"/>
      <c r="J4" s="2666">
        <v>2024</v>
      </c>
      <c r="K4" s="2667"/>
      <c r="L4" s="1121">
        <v>1.056</v>
      </c>
      <c r="M4" s="2668">
        <v>2024</v>
      </c>
      <c r="N4" s="2669"/>
      <c r="O4" s="1121">
        <v>1.056</v>
      </c>
    </row>
    <row r="5" spans="1:15" ht="16.5" thickBot="1">
      <c r="A5" s="2682"/>
      <c r="B5" s="2685"/>
      <c r="C5" s="2688"/>
      <c r="D5" s="2702"/>
      <c r="E5" s="2662"/>
      <c r="F5" s="1122" t="s">
        <v>137</v>
      </c>
      <c r="G5" s="1184" t="s">
        <v>569</v>
      </c>
      <c r="H5" s="1183" t="s">
        <v>570</v>
      </c>
      <c r="I5" s="2694"/>
      <c r="J5" s="2246" t="str">
        <f>F5</f>
        <v>Всего</v>
      </c>
      <c r="K5" s="2247" t="str">
        <f>G5</f>
        <v>Производство</v>
      </c>
      <c r="L5" s="2248" t="str">
        <f>H5</f>
        <v>Передача</v>
      </c>
      <c r="M5" s="2056" t="s">
        <v>137</v>
      </c>
      <c r="N5" s="2057" t="s">
        <v>534</v>
      </c>
      <c r="O5" s="2058" t="s">
        <v>305</v>
      </c>
    </row>
    <row r="6" spans="1:15" ht="31.5">
      <c r="A6" s="1123" t="s">
        <v>122</v>
      </c>
      <c r="B6" s="1124" t="s">
        <v>330</v>
      </c>
      <c r="C6" s="1125" t="s">
        <v>135</v>
      </c>
      <c r="D6" s="1126">
        <f aca="true" t="shared" si="0" ref="D6:I6">D9+D12+D15+D18</f>
        <v>0</v>
      </c>
      <c r="E6" s="1080">
        <f t="shared" si="0"/>
        <v>0</v>
      </c>
      <c r="F6" s="1082">
        <f t="shared" si="0"/>
        <v>0</v>
      </c>
      <c r="G6" s="1130">
        <f t="shared" si="0"/>
        <v>0</v>
      </c>
      <c r="H6" s="1131">
        <f t="shared" si="0"/>
        <v>0</v>
      </c>
      <c r="I6" s="1129">
        <f t="shared" si="0"/>
        <v>0</v>
      </c>
      <c r="J6" s="2245">
        <f>K6+L6</f>
        <v>0</v>
      </c>
      <c r="K6" s="1130">
        <f>K9+K12+K15+K18</f>
        <v>0</v>
      </c>
      <c r="L6" s="1131">
        <f>L9+L12+L15+L18</f>
        <v>0</v>
      </c>
      <c r="M6" s="2059">
        <f>N6+O6</f>
        <v>0</v>
      </c>
      <c r="N6" s="1130">
        <f>N9+N12+N15+N18</f>
        <v>0</v>
      </c>
      <c r="O6" s="1131">
        <f>O9+O12+O15+O18</f>
        <v>0</v>
      </c>
    </row>
    <row r="7" spans="1:15" ht="15.75">
      <c r="A7" s="1078"/>
      <c r="B7" s="1092" t="s">
        <v>571</v>
      </c>
      <c r="C7" s="1132" t="s">
        <v>332</v>
      </c>
      <c r="D7" s="1133" t="e">
        <f>D6/D8</f>
        <v>#DIV/0!</v>
      </c>
      <c r="E7" s="1134" t="e">
        <f aca="true" t="shared" si="1" ref="E7:L7">E6/E8</f>
        <v>#DIV/0!</v>
      </c>
      <c r="F7" s="1135" t="e">
        <f t="shared" si="1"/>
        <v>#DIV/0!</v>
      </c>
      <c r="G7" s="1136" t="e">
        <f t="shared" si="1"/>
        <v>#DIV/0!</v>
      </c>
      <c r="H7" s="1137" t="e">
        <f t="shared" si="1"/>
        <v>#DIV/0!</v>
      </c>
      <c r="I7" s="1138" t="e">
        <f t="shared" si="1"/>
        <v>#DIV/0!</v>
      </c>
      <c r="J7" s="2064" t="e">
        <f>J6/J8</f>
        <v>#DIV/0!</v>
      </c>
      <c r="K7" s="1136" t="e">
        <f t="shared" si="1"/>
        <v>#DIV/0!</v>
      </c>
      <c r="L7" s="1137" t="e">
        <f t="shared" si="1"/>
        <v>#DIV/0!</v>
      </c>
      <c r="M7" s="2060" t="e">
        <f>M6/M8</f>
        <v>#DIV/0!</v>
      </c>
      <c r="N7" s="1127" t="e">
        <f>N6/N8</f>
        <v>#DIV/0!</v>
      </c>
      <c r="O7" s="1128" t="e">
        <f>O6/O8</f>
        <v>#DIV/0!</v>
      </c>
    </row>
    <row r="8" spans="1:15" ht="15.75">
      <c r="A8" s="1078"/>
      <c r="B8" s="1092" t="s">
        <v>572</v>
      </c>
      <c r="C8" s="1132" t="s">
        <v>334</v>
      </c>
      <c r="D8" s="1133">
        <f>D11+D14+D17+D20</f>
        <v>0</v>
      </c>
      <c r="E8" s="1134">
        <f aca="true" t="shared" si="2" ref="E8:L8">E11+E14+E17+E20</f>
        <v>0</v>
      </c>
      <c r="F8" s="1135">
        <f t="shared" si="2"/>
        <v>0</v>
      </c>
      <c r="G8" s="1136">
        <f t="shared" si="2"/>
        <v>0</v>
      </c>
      <c r="H8" s="1137">
        <f t="shared" si="2"/>
        <v>0</v>
      </c>
      <c r="I8" s="1138">
        <f t="shared" si="2"/>
        <v>0</v>
      </c>
      <c r="J8" s="2064">
        <f t="shared" si="2"/>
        <v>0</v>
      </c>
      <c r="K8" s="1136">
        <f t="shared" si="2"/>
        <v>0</v>
      </c>
      <c r="L8" s="1137">
        <f t="shared" si="2"/>
        <v>0</v>
      </c>
      <c r="M8" s="2060">
        <f>M11+M14+M17+M20</f>
        <v>0</v>
      </c>
      <c r="N8" s="1127">
        <f>N11+N14+N17+N20</f>
        <v>0</v>
      </c>
      <c r="O8" s="1128">
        <f>O11+O14+O17+O20</f>
        <v>0</v>
      </c>
    </row>
    <row r="9" spans="1:15" ht="15.75">
      <c r="A9" s="1083" t="s">
        <v>138</v>
      </c>
      <c r="B9" s="1084" t="s">
        <v>573</v>
      </c>
      <c r="C9" s="1139" t="s">
        <v>135</v>
      </c>
      <c r="D9" s="1140">
        <f aca="true" t="shared" si="3" ref="D9:I9">D10*D11</f>
        <v>0</v>
      </c>
      <c r="E9" s="1141">
        <f t="shared" si="3"/>
        <v>0</v>
      </c>
      <c r="F9" s="1087">
        <f t="shared" si="3"/>
        <v>0</v>
      </c>
      <c r="G9" s="1142">
        <f t="shared" si="3"/>
        <v>0</v>
      </c>
      <c r="H9" s="1143">
        <f t="shared" si="3"/>
        <v>0</v>
      </c>
      <c r="I9" s="1144">
        <f t="shared" si="3"/>
        <v>0</v>
      </c>
      <c r="J9" s="2065">
        <f>K9+L9</f>
        <v>0</v>
      </c>
      <c r="K9" s="1142">
        <f>K10*K11</f>
        <v>0</v>
      </c>
      <c r="L9" s="1143">
        <f>L10*L11</f>
        <v>0</v>
      </c>
      <c r="M9" s="2061">
        <f>N9+O9</f>
        <v>0</v>
      </c>
      <c r="N9" s="1145">
        <f>N10*N11</f>
        <v>0</v>
      </c>
      <c r="O9" s="1146">
        <f>O10*O11</f>
        <v>0</v>
      </c>
    </row>
    <row r="10" spans="1:18" s="984" customFormat="1" ht="15.75">
      <c r="A10" s="1091"/>
      <c r="B10" s="1092" t="s">
        <v>571</v>
      </c>
      <c r="C10" s="1132" t="s">
        <v>332</v>
      </c>
      <c r="D10" s="1147"/>
      <c r="E10" s="1088"/>
      <c r="F10" s="1090"/>
      <c r="G10" s="1148"/>
      <c r="H10" s="1149"/>
      <c r="I10" s="1150"/>
      <c r="J10" s="2066"/>
      <c r="K10" s="1148">
        <f>J10</f>
        <v>0</v>
      </c>
      <c r="L10" s="1149">
        <f>J10</f>
        <v>0</v>
      </c>
      <c r="M10" s="2061"/>
      <c r="N10" s="1145">
        <f>M10</f>
        <v>0</v>
      </c>
      <c r="O10" s="1146">
        <f>M10</f>
        <v>0</v>
      </c>
      <c r="P10" s="814"/>
      <c r="Q10" s="814"/>
      <c r="R10" s="814"/>
    </row>
    <row r="11" spans="1:18" s="984" customFormat="1" ht="15.75">
      <c r="A11" s="1091"/>
      <c r="B11" s="1092" t="s">
        <v>572</v>
      </c>
      <c r="C11" s="1132" t="s">
        <v>334</v>
      </c>
      <c r="D11" s="1147"/>
      <c r="E11" s="1088"/>
      <c r="F11" s="1090">
        <f>G11+H11</f>
        <v>0</v>
      </c>
      <c r="G11" s="1148"/>
      <c r="H11" s="1149"/>
      <c r="I11" s="1150"/>
      <c r="J11" s="2067">
        <f>K11+L11</f>
        <v>0</v>
      </c>
      <c r="K11" s="1148"/>
      <c r="L11" s="1149"/>
      <c r="M11" s="2061">
        <f>N11+O11</f>
        <v>0</v>
      </c>
      <c r="N11" s="1145"/>
      <c r="O11" s="1146"/>
      <c r="P11" s="814"/>
      <c r="Q11" s="814"/>
      <c r="R11" s="814"/>
    </row>
    <row r="12" spans="1:15" ht="15.75">
      <c r="A12" s="1083" t="s">
        <v>139</v>
      </c>
      <c r="B12" s="1084" t="s">
        <v>574</v>
      </c>
      <c r="C12" s="1139" t="s">
        <v>135</v>
      </c>
      <c r="D12" s="1140">
        <f aca="true" t="shared" si="4" ref="D12:I12">D13*D14</f>
        <v>0</v>
      </c>
      <c r="E12" s="1141">
        <f t="shared" si="4"/>
        <v>0</v>
      </c>
      <c r="F12" s="1087">
        <f t="shared" si="4"/>
        <v>0</v>
      </c>
      <c r="G12" s="1142">
        <f t="shared" si="4"/>
        <v>0</v>
      </c>
      <c r="H12" s="1143">
        <f t="shared" si="4"/>
        <v>0</v>
      </c>
      <c r="I12" s="1144">
        <f t="shared" si="4"/>
        <v>0</v>
      </c>
      <c r="J12" s="2065">
        <f>K12+L12</f>
        <v>0</v>
      </c>
      <c r="K12" s="1142">
        <f>K13*K14</f>
        <v>0</v>
      </c>
      <c r="L12" s="1143">
        <f>L13*L14</f>
        <v>0</v>
      </c>
      <c r="M12" s="2061">
        <f>N12+O12</f>
        <v>0</v>
      </c>
      <c r="N12" s="1145">
        <f>N13*N14</f>
        <v>0</v>
      </c>
      <c r="O12" s="1146">
        <f>O13*O14</f>
        <v>0</v>
      </c>
    </row>
    <row r="13" spans="1:18" s="984" customFormat="1" ht="15.75">
      <c r="A13" s="1091"/>
      <c r="B13" s="1092" t="s">
        <v>571</v>
      </c>
      <c r="C13" s="1132" t="s">
        <v>332</v>
      </c>
      <c r="D13" s="1147"/>
      <c r="E13" s="1088"/>
      <c r="F13" s="1090"/>
      <c r="G13" s="1148"/>
      <c r="H13" s="1149"/>
      <c r="I13" s="1150"/>
      <c r="J13" s="2066"/>
      <c r="K13" s="1148">
        <f>J13</f>
        <v>0</v>
      </c>
      <c r="L13" s="1149">
        <f>J13</f>
        <v>0</v>
      </c>
      <c r="M13" s="2061"/>
      <c r="N13" s="1145">
        <f>M13</f>
        <v>0</v>
      </c>
      <c r="O13" s="1146">
        <f>M13</f>
        <v>0</v>
      </c>
      <c r="P13" s="814"/>
      <c r="Q13" s="814"/>
      <c r="R13" s="814"/>
    </row>
    <row r="14" spans="1:18" s="984" customFormat="1" ht="15.75">
      <c r="A14" s="1091"/>
      <c r="B14" s="1092" t="s">
        <v>572</v>
      </c>
      <c r="C14" s="1132" t="s">
        <v>334</v>
      </c>
      <c r="D14" s="1147"/>
      <c r="E14" s="1088"/>
      <c r="F14" s="1090">
        <f>G14+H14</f>
        <v>0</v>
      </c>
      <c r="G14" s="1148"/>
      <c r="H14" s="1149"/>
      <c r="I14" s="1150"/>
      <c r="J14" s="2067">
        <f>K14+L14</f>
        <v>0</v>
      </c>
      <c r="K14" s="1148"/>
      <c r="L14" s="1149"/>
      <c r="M14" s="2061">
        <f>N14+O14</f>
        <v>0</v>
      </c>
      <c r="N14" s="1145"/>
      <c r="O14" s="1146"/>
      <c r="P14" s="814"/>
      <c r="Q14" s="814"/>
      <c r="R14" s="814"/>
    </row>
    <row r="15" spans="1:15" ht="15.75">
      <c r="A15" s="1083" t="s">
        <v>143</v>
      </c>
      <c r="B15" s="1084" t="s">
        <v>575</v>
      </c>
      <c r="C15" s="1139" t="s">
        <v>135</v>
      </c>
      <c r="D15" s="1140">
        <f aca="true" t="shared" si="5" ref="D15:I15">D16*D17</f>
        <v>0</v>
      </c>
      <c r="E15" s="1141">
        <f t="shared" si="5"/>
        <v>0</v>
      </c>
      <c r="F15" s="1087">
        <f t="shared" si="5"/>
        <v>0</v>
      </c>
      <c r="G15" s="1142">
        <f t="shared" si="5"/>
        <v>0</v>
      </c>
      <c r="H15" s="1143">
        <f t="shared" si="5"/>
        <v>0</v>
      </c>
      <c r="I15" s="1144">
        <f t="shared" si="5"/>
        <v>0</v>
      </c>
      <c r="J15" s="2065">
        <f>K15+L15</f>
        <v>0</v>
      </c>
      <c r="K15" s="1142">
        <f>K16*K17</f>
        <v>0</v>
      </c>
      <c r="L15" s="1143">
        <f>L16*L17</f>
        <v>0</v>
      </c>
      <c r="M15" s="2061">
        <f>N15+O15</f>
        <v>0</v>
      </c>
      <c r="N15" s="1145">
        <f>N16*N17</f>
        <v>0</v>
      </c>
      <c r="O15" s="1146">
        <f>O16*O17</f>
        <v>0</v>
      </c>
    </row>
    <row r="16" spans="1:18" s="984" customFormat="1" ht="15.75">
      <c r="A16" s="1091"/>
      <c r="B16" s="1092" t="s">
        <v>571</v>
      </c>
      <c r="C16" s="1132" t="s">
        <v>332</v>
      </c>
      <c r="D16" s="1147"/>
      <c r="E16" s="1088"/>
      <c r="F16" s="1090"/>
      <c r="G16" s="1148"/>
      <c r="H16" s="1149"/>
      <c r="I16" s="1150"/>
      <c r="J16" s="2066"/>
      <c r="K16" s="1148">
        <f>J16</f>
        <v>0</v>
      </c>
      <c r="L16" s="1149">
        <f>J16</f>
        <v>0</v>
      </c>
      <c r="M16" s="2061"/>
      <c r="N16" s="1145">
        <f>M16</f>
        <v>0</v>
      </c>
      <c r="O16" s="1146">
        <f>M16</f>
        <v>0</v>
      </c>
      <c r="P16" s="814"/>
      <c r="Q16" s="814"/>
      <c r="R16" s="814"/>
    </row>
    <row r="17" spans="1:18" s="984" customFormat="1" ht="15.75">
      <c r="A17" s="1091"/>
      <c r="B17" s="1092" t="s">
        <v>572</v>
      </c>
      <c r="C17" s="1132" t="s">
        <v>334</v>
      </c>
      <c r="D17" s="1147"/>
      <c r="E17" s="1088"/>
      <c r="F17" s="1090">
        <f>G17+H17</f>
        <v>0</v>
      </c>
      <c r="G17" s="1148"/>
      <c r="H17" s="1149"/>
      <c r="I17" s="1150"/>
      <c r="J17" s="2067">
        <f>K17+L17</f>
        <v>0</v>
      </c>
      <c r="K17" s="1148"/>
      <c r="L17" s="1149"/>
      <c r="M17" s="2061">
        <f>N17+O17</f>
        <v>0</v>
      </c>
      <c r="N17" s="1145"/>
      <c r="O17" s="1146"/>
      <c r="P17" s="814"/>
      <c r="Q17" s="814"/>
      <c r="R17" s="814"/>
    </row>
    <row r="18" spans="1:15" ht="15.75">
      <c r="A18" s="1083" t="s">
        <v>215</v>
      </c>
      <c r="B18" s="1084" t="s">
        <v>576</v>
      </c>
      <c r="C18" s="1139" t="s">
        <v>135</v>
      </c>
      <c r="D18" s="1140">
        <f aca="true" t="shared" si="6" ref="D18:I18">D19*D20</f>
        <v>0</v>
      </c>
      <c r="E18" s="1141">
        <f t="shared" si="6"/>
        <v>0</v>
      </c>
      <c r="F18" s="1087">
        <f t="shared" si="6"/>
        <v>0</v>
      </c>
      <c r="G18" s="1142">
        <f t="shared" si="6"/>
        <v>0</v>
      </c>
      <c r="H18" s="1143">
        <f t="shared" si="6"/>
        <v>0</v>
      </c>
      <c r="I18" s="1144">
        <f t="shared" si="6"/>
        <v>0</v>
      </c>
      <c r="J18" s="2065">
        <f>K18+L18</f>
        <v>0</v>
      </c>
      <c r="K18" s="1142">
        <f>K19*K20</f>
        <v>0</v>
      </c>
      <c r="L18" s="1143">
        <f>L19*L20</f>
        <v>0</v>
      </c>
      <c r="M18" s="2061">
        <f>N18+O18</f>
        <v>0</v>
      </c>
      <c r="N18" s="1145">
        <f>N19*N20</f>
        <v>0</v>
      </c>
      <c r="O18" s="1146">
        <f>O19*O20</f>
        <v>0</v>
      </c>
    </row>
    <row r="19" spans="1:18" s="984" customFormat="1" ht="17.25" customHeight="1">
      <c r="A19" s="1091"/>
      <c r="B19" s="1092" t="s">
        <v>571</v>
      </c>
      <c r="C19" s="1132" t="s">
        <v>332</v>
      </c>
      <c r="D19" s="1147"/>
      <c r="E19" s="1088"/>
      <c r="F19" s="1090"/>
      <c r="G19" s="1148"/>
      <c r="H19" s="1149"/>
      <c r="I19" s="1150"/>
      <c r="J19" s="2066"/>
      <c r="K19" s="1148">
        <f>J19</f>
        <v>0</v>
      </c>
      <c r="L19" s="1149">
        <f>J19</f>
        <v>0</v>
      </c>
      <c r="M19" s="2061"/>
      <c r="N19" s="1145">
        <f>M19</f>
        <v>0</v>
      </c>
      <c r="O19" s="1146">
        <f>M19</f>
        <v>0</v>
      </c>
      <c r="P19" s="814"/>
      <c r="Q19" s="814"/>
      <c r="R19" s="814"/>
    </row>
    <row r="20" spans="1:18" s="984" customFormat="1" ht="15.75">
      <c r="A20" s="1091"/>
      <c r="B20" s="1092" t="s">
        <v>572</v>
      </c>
      <c r="C20" s="1132" t="s">
        <v>334</v>
      </c>
      <c r="D20" s="1147"/>
      <c r="E20" s="1088"/>
      <c r="F20" s="1090">
        <f>G20+H20</f>
        <v>0</v>
      </c>
      <c r="G20" s="1148"/>
      <c r="H20" s="1149"/>
      <c r="I20" s="1150"/>
      <c r="J20" s="2067">
        <f>K20+L20</f>
        <v>0</v>
      </c>
      <c r="K20" s="1148"/>
      <c r="L20" s="1149"/>
      <c r="M20" s="2061">
        <f>N20+O20</f>
        <v>0</v>
      </c>
      <c r="N20" s="1145"/>
      <c r="O20" s="1146"/>
      <c r="P20" s="814"/>
      <c r="Q20" s="814"/>
      <c r="R20" s="814"/>
    </row>
    <row r="21" spans="1:18" s="984" customFormat="1" ht="48" thickBot="1">
      <c r="A21" s="1151" t="s">
        <v>123</v>
      </c>
      <c r="B21" s="1152" t="s">
        <v>577</v>
      </c>
      <c r="C21" s="1153" t="s">
        <v>336</v>
      </c>
      <c r="D21" s="1154" t="e">
        <f>D8/D22*1000</f>
        <v>#DIV/0!</v>
      </c>
      <c r="E21" s="1155" t="e">
        <f>E8/E22*1000</f>
        <v>#DIV/0!</v>
      </c>
      <c r="F21" s="1156" t="e">
        <f>F8/F22*1000</f>
        <v>#DIV/0!</v>
      </c>
      <c r="G21" s="1157"/>
      <c r="H21" s="1158"/>
      <c r="I21" s="1159" t="e">
        <f>I8/I22*1000</f>
        <v>#DIV/0!</v>
      </c>
      <c r="J21" s="2068" t="e">
        <f>J8/J22*1000</f>
        <v>#DIV/0!</v>
      </c>
      <c r="K21" s="1160"/>
      <c r="L21" s="1161"/>
      <c r="M21" s="2062" t="e">
        <f>M8/M22*1000</f>
        <v>#DIV/0!</v>
      </c>
      <c r="N21" s="1162"/>
      <c r="O21" s="1163"/>
      <c r="P21" s="814"/>
      <c r="Q21" s="814"/>
      <c r="R21" s="814"/>
    </row>
    <row r="22" spans="1:18" s="984" customFormat="1" ht="16.5" thickBot="1">
      <c r="A22" s="1164" t="s">
        <v>578</v>
      </c>
      <c r="B22" s="1165" t="s">
        <v>579</v>
      </c>
      <c r="C22" s="1164" t="s">
        <v>195</v>
      </c>
      <c r="D22" s="1166">
        <f>'Полезный отпуск'!D7</f>
        <v>0</v>
      </c>
      <c r="E22" s="1167">
        <f>'Полезный отпуск'!E7</f>
        <v>0</v>
      </c>
      <c r="F22" s="1168">
        <f>'Полезный отпуск'!F7</f>
        <v>0</v>
      </c>
      <c r="G22" s="1169"/>
      <c r="H22" s="1170"/>
      <c r="I22" s="1171">
        <f>'Полезный отпуск'!I7</f>
        <v>0</v>
      </c>
      <c r="J22" s="2069">
        <f>'Полезный отпуск'!L7</f>
        <v>0</v>
      </c>
      <c r="K22" s="1172"/>
      <c r="L22" s="1173"/>
      <c r="M22" s="2063">
        <f>'[3]Полезный отпуск'!P7</f>
        <v>0</v>
      </c>
      <c r="N22" s="1174"/>
      <c r="O22" s="1175"/>
      <c r="P22" s="814"/>
      <c r="Q22" s="814"/>
      <c r="R22" s="814"/>
    </row>
    <row r="23" spans="1:15" ht="15.75">
      <c r="A23" s="1120"/>
      <c r="B23" s="1120"/>
      <c r="C23" s="1120"/>
      <c r="D23" s="1120"/>
      <c r="E23" s="1120"/>
      <c r="F23" s="1120"/>
      <c r="G23" s="1120"/>
      <c r="H23" s="1120"/>
      <c r="I23" s="1120"/>
      <c r="J23" s="1120"/>
      <c r="K23" s="1120"/>
      <c r="L23" s="1120"/>
      <c r="M23" s="1120"/>
      <c r="N23" s="1120"/>
      <c r="O23" s="1120"/>
    </row>
    <row r="24" spans="1:15" ht="16.5" thickBot="1">
      <c r="A24" s="1120"/>
      <c r="B24" s="1176" t="s">
        <v>551</v>
      </c>
      <c r="C24" s="1176"/>
      <c r="D24" s="1120"/>
      <c r="E24" s="1120"/>
      <c r="F24" s="1120"/>
      <c r="G24" s="1120"/>
      <c r="H24" s="1120"/>
      <c r="I24" s="1120"/>
      <c r="J24" s="1120"/>
      <c r="K24" s="1120"/>
      <c r="L24" s="1120"/>
      <c r="M24" s="1120"/>
      <c r="N24" s="1120"/>
      <c r="O24" s="1120"/>
    </row>
    <row r="25" spans="1:15" ht="15.75">
      <c r="A25" s="1120"/>
      <c r="B25" s="2670" t="s">
        <v>792</v>
      </c>
      <c r="C25" s="2671"/>
      <c r="D25" s="2671"/>
      <c r="E25" s="2671"/>
      <c r="F25" s="2671"/>
      <c r="G25" s="2671"/>
      <c r="H25" s="2671"/>
      <c r="I25" s="2672"/>
      <c r="J25" s="1120"/>
      <c r="K25" s="1120"/>
      <c r="L25" s="1120"/>
      <c r="M25" s="1120"/>
      <c r="N25" s="1120"/>
      <c r="O25" s="1120"/>
    </row>
    <row r="26" spans="1:15" ht="18" customHeight="1">
      <c r="A26" s="1120"/>
      <c r="B26" s="2673"/>
      <c r="C26" s="2674"/>
      <c r="D26" s="2674"/>
      <c r="E26" s="2674"/>
      <c r="F26" s="2674"/>
      <c r="G26" s="2674"/>
      <c r="H26" s="2674"/>
      <c r="I26" s="2675"/>
      <c r="J26" s="1120"/>
      <c r="K26" s="1120"/>
      <c r="L26" s="1120"/>
      <c r="M26" s="1120"/>
      <c r="N26" s="1120"/>
      <c r="O26" s="1120"/>
    </row>
    <row r="27" spans="1:15" ht="15.75">
      <c r="A27" s="1120"/>
      <c r="B27" s="2673"/>
      <c r="C27" s="2674"/>
      <c r="D27" s="2674"/>
      <c r="E27" s="2674"/>
      <c r="F27" s="2674"/>
      <c r="G27" s="2674"/>
      <c r="H27" s="2674"/>
      <c r="I27" s="2675"/>
      <c r="J27" s="1120"/>
      <c r="K27" s="1120"/>
      <c r="L27" s="1120"/>
      <c r="M27" s="1120"/>
      <c r="N27" s="1120"/>
      <c r="O27" s="1120"/>
    </row>
    <row r="28" spans="1:15" ht="15.75">
      <c r="A28" s="1120"/>
      <c r="B28" s="2673"/>
      <c r="C28" s="2674"/>
      <c r="D28" s="2674"/>
      <c r="E28" s="2674"/>
      <c r="F28" s="2674"/>
      <c r="G28" s="2674"/>
      <c r="H28" s="2674"/>
      <c r="I28" s="2675"/>
      <c r="J28" s="1120"/>
      <c r="K28" s="1120"/>
      <c r="L28" s="1120"/>
      <c r="M28" s="1120"/>
      <c r="N28" s="1120"/>
      <c r="O28" s="1120"/>
    </row>
    <row r="29" spans="1:15" ht="15.75">
      <c r="A29" s="1120"/>
      <c r="B29" s="2673"/>
      <c r="C29" s="2674"/>
      <c r="D29" s="2674"/>
      <c r="E29" s="2674"/>
      <c r="F29" s="2674"/>
      <c r="G29" s="2674"/>
      <c r="H29" s="2674"/>
      <c r="I29" s="2675"/>
      <c r="J29" s="1120"/>
      <c r="K29" s="1120"/>
      <c r="L29" s="1120"/>
      <c r="M29" s="1120"/>
      <c r="N29" s="1120"/>
      <c r="O29" s="1120"/>
    </row>
    <row r="30" spans="1:15" ht="16.5" thickBot="1">
      <c r="A30" s="1120"/>
      <c r="B30" s="2676"/>
      <c r="C30" s="2677"/>
      <c r="D30" s="2677"/>
      <c r="E30" s="2677"/>
      <c r="F30" s="2677"/>
      <c r="G30" s="2677"/>
      <c r="H30" s="2677"/>
      <c r="I30" s="2678"/>
      <c r="J30" s="1120"/>
      <c r="K30" s="1120"/>
      <c r="L30" s="1120"/>
      <c r="M30" s="1120"/>
      <c r="N30" s="1120"/>
      <c r="O30" s="1120"/>
    </row>
    <row r="31" spans="1:15" ht="15.75">
      <c r="A31" s="1120"/>
      <c r="B31" s="1120"/>
      <c r="C31" s="1120"/>
      <c r="D31" s="1120"/>
      <c r="E31" s="1120"/>
      <c r="F31" s="1120"/>
      <c r="G31" s="1120"/>
      <c r="H31" s="1120"/>
      <c r="I31" s="1120"/>
      <c r="J31" s="1120"/>
      <c r="K31" s="1120"/>
      <c r="L31" s="1120"/>
      <c r="M31" s="1120"/>
      <c r="N31" s="1120"/>
      <c r="O31" s="1120"/>
    </row>
    <row r="32" spans="1:15" ht="15.75">
      <c r="A32" s="1120"/>
      <c r="B32" s="1120"/>
      <c r="C32" s="1120"/>
      <c r="D32" s="1120"/>
      <c r="E32" s="1120"/>
      <c r="F32" s="1120"/>
      <c r="G32" s="1120"/>
      <c r="H32" s="1120"/>
      <c r="I32" s="1120"/>
      <c r="J32" s="1120"/>
      <c r="K32" s="1120"/>
      <c r="L32" s="1120"/>
      <c r="M32" s="1120"/>
      <c r="N32" s="1120"/>
      <c r="O32" s="1120"/>
    </row>
    <row r="33" spans="2:12" ht="18">
      <c r="B33" s="2679" t="s">
        <v>98</v>
      </c>
      <c r="C33" s="2679"/>
      <c r="D33" s="2679"/>
      <c r="E33" s="1178"/>
      <c r="F33" s="1178"/>
      <c r="G33" s="1178"/>
      <c r="H33" s="1178"/>
      <c r="I33" s="1178"/>
      <c r="J33" s="989"/>
      <c r="K33" s="1046" t="str">
        <f>Анкета!B13</f>
        <v>ФИО</v>
      </c>
      <c r="L33" s="820"/>
    </row>
    <row r="34" spans="2:12" ht="18">
      <c r="B34" s="819"/>
      <c r="C34" s="819"/>
      <c r="D34" s="820"/>
      <c r="E34" s="820"/>
      <c r="F34" s="820"/>
      <c r="G34" s="820"/>
      <c r="H34" s="820"/>
      <c r="I34" s="820"/>
      <c r="J34" s="820"/>
      <c r="K34" s="820"/>
      <c r="L34" s="820"/>
    </row>
  </sheetData>
  <sheetProtection/>
  <mergeCells count="16">
    <mergeCell ref="A1:L1"/>
    <mergeCell ref="A2:L2"/>
    <mergeCell ref="A3:A5"/>
    <mergeCell ref="B3:B5"/>
    <mergeCell ref="C3:C5"/>
    <mergeCell ref="D3:H3"/>
    <mergeCell ref="I3:I5"/>
    <mergeCell ref="J3:L3"/>
    <mergeCell ref="M3:O3"/>
    <mergeCell ref="D4:D5"/>
    <mergeCell ref="E4:E5"/>
    <mergeCell ref="F4:H4"/>
    <mergeCell ref="J4:K4"/>
    <mergeCell ref="M4:N4"/>
    <mergeCell ref="B25:I30"/>
    <mergeCell ref="B33:D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">
    <tabColor rgb="FFCCECFF"/>
    <pageSetUpPr fitToPage="1"/>
  </sheetPr>
  <dimension ref="A1:W31"/>
  <sheetViews>
    <sheetView view="pageBreakPreview" zoomScale="60" zoomScaleNormal="80" zoomScalePageLayoutView="0" workbookViewId="0" topLeftCell="A1">
      <selection activeCell="AA19" sqref="AA19"/>
    </sheetView>
  </sheetViews>
  <sheetFormatPr defaultColWidth="9.00390625" defaultRowHeight="12.75"/>
  <cols>
    <col min="1" max="1" width="7.50390625" style="814" customWidth="1"/>
    <col min="2" max="2" width="40.50390625" style="814" customWidth="1"/>
    <col min="3" max="3" width="16.125" style="814" customWidth="1"/>
    <col min="4" max="6" width="14.875" style="814" customWidth="1"/>
    <col min="7" max="7" width="24.50390625" style="814" customWidth="1"/>
    <col min="8" max="8" width="14.875" style="814" customWidth="1"/>
    <col min="9" max="9" width="23.50390625" style="814" customWidth="1"/>
    <col min="10" max="11" width="14.875" style="814" customWidth="1"/>
    <col min="12" max="12" width="18.875" style="814" customWidth="1"/>
    <col min="13" max="13" width="21.375" style="814" customWidth="1"/>
    <col min="14" max="14" width="14.875" style="814" customWidth="1"/>
    <col min="15" max="15" width="20.50390625" style="814" customWidth="1"/>
    <col min="16" max="16" width="21.125" style="814" customWidth="1"/>
    <col min="17" max="17" width="20.00390625" style="814" hidden="1" customWidth="1"/>
    <col min="18" max="18" width="18.00390625" style="814" hidden="1" customWidth="1"/>
    <col min="19" max="19" width="23.50390625" style="814" hidden="1" customWidth="1"/>
    <col min="20" max="20" width="22.50390625" style="814" hidden="1" customWidth="1"/>
    <col min="21" max="21" width="17.50390625" style="814" hidden="1" customWidth="1"/>
    <col min="22" max="22" width="21.375" style="814" hidden="1" customWidth="1"/>
    <col min="23" max="23" width="19.00390625" style="814" hidden="1" customWidth="1"/>
    <col min="24" max="25" width="9.375" style="814" customWidth="1"/>
    <col min="26" max="16384" width="9.375" style="814" customWidth="1"/>
  </cols>
  <sheetData>
    <row r="1" spans="1:23" ht="15.75">
      <c r="A1" s="2720" t="str">
        <f>Анкета!A5</f>
        <v>Теплоснабжающая организация</v>
      </c>
      <c r="B1" s="2720"/>
      <c r="C1" s="2720"/>
      <c r="D1" s="2720"/>
      <c r="E1" s="2720"/>
      <c r="F1" s="2720"/>
      <c r="G1" s="2720"/>
      <c r="H1" s="2720"/>
      <c r="I1" s="2720"/>
      <c r="J1" s="2720"/>
      <c r="K1" s="2720"/>
      <c r="L1" s="2720"/>
      <c r="M1" s="2720"/>
      <c r="N1" s="2720"/>
      <c r="O1" s="2720"/>
      <c r="P1" s="2720"/>
      <c r="Q1" s="3138"/>
      <c r="R1" s="3138"/>
      <c r="S1" s="3138"/>
      <c r="T1" s="3138"/>
      <c r="U1" s="3138"/>
      <c r="V1" s="3138"/>
      <c r="W1" s="3138"/>
    </row>
    <row r="2" spans="1:23" ht="18" customHeight="1">
      <c r="A2" s="2721" t="s">
        <v>580</v>
      </c>
      <c r="B2" s="2721"/>
      <c r="C2" s="2721"/>
      <c r="D2" s="2721"/>
      <c r="E2" s="2721"/>
      <c r="F2" s="2721"/>
      <c r="G2" s="2721"/>
      <c r="H2" s="2721"/>
      <c r="I2" s="2721"/>
      <c r="J2" s="2721"/>
      <c r="K2" s="2721"/>
      <c r="L2" s="2721"/>
      <c r="M2" s="2721"/>
      <c r="N2" s="2721"/>
      <c r="O2" s="2721"/>
      <c r="P2" s="2721"/>
      <c r="Q2" s="3137"/>
      <c r="R2" s="3137"/>
      <c r="S2" s="3137"/>
      <c r="T2" s="3137"/>
      <c r="U2" s="3137"/>
      <c r="V2" s="3137"/>
      <c r="W2" s="3137"/>
    </row>
    <row r="3" spans="1:23" ht="16.5" thickBot="1">
      <c r="A3" s="1180"/>
      <c r="B3" s="1180"/>
      <c r="C3" s="1180"/>
      <c r="D3" s="1180"/>
      <c r="E3" s="1180"/>
      <c r="F3" s="1180"/>
      <c r="G3" s="1180"/>
      <c r="H3" s="1180"/>
      <c r="I3" s="1180"/>
      <c r="J3" s="1180"/>
      <c r="K3" s="1180"/>
      <c r="L3" s="1180"/>
      <c r="M3" s="1180"/>
      <c r="N3" s="1180"/>
      <c r="O3" s="1180"/>
      <c r="P3" s="1180"/>
      <c r="Q3" s="1120"/>
      <c r="R3" s="1120"/>
      <c r="S3" s="1120"/>
      <c r="T3" s="1120"/>
      <c r="U3" s="1120"/>
      <c r="V3" s="1120"/>
      <c r="W3" s="1120"/>
    </row>
    <row r="4" spans="1:23" ht="20.25" customHeight="1" thickBot="1">
      <c r="A4" s="2722" t="s">
        <v>191</v>
      </c>
      <c r="B4" s="2722" t="s">
        <v>119</v>
      </c>
      <c r="C4" s="2725" t="s">
        <v>303</v>
      </c>
      <c r="D4" s="2709" t="s">
        <v>536</v>
      </c>
      <c r="E4" s="2710"/>
      <c r="F4" s="2710"/>
      <c r="G4" s="2710"/>
      <c r="H4" s="2711"/>
      <c r="I4" s="2739" t="s">
        <v>793</v>
      </c>
      <c r="J4" s="2712" t="s">
        <v>863</v>
      </c>
      <c r="K4" s="2712"/>
      <c r="L4" s="2712"/>
      <c r="M4" s="2712"/>
      <c r="N4" s="2712"/>
      <c r="O4" s="2712"/>
      <c r="P4" s="1181">
        <v>1.035</v>
      </c>
      <c r="Q4" s="2713" t="s">
        <v>864</v>
      </c>
      <c r="R4" s="2714"/>
      <c r="S4" s="2714"/>
      <c r="T4" s="2714"/>
      <c r="U4" s="2714"/>
      <c r="V4" s="2714"/>
      <c r="W4" s="1181">
        <v>1.035</v>
      </c>
    </row>
    <row r="5" spans="1:23" ht="15.75">
      <c r="A5" s="2723"/>
      <c r="B5" s="2723"/>
      <c r="C5" s="2726"/>
      <c r="D5" s="2663">
        <v>2019</v>
      </c>
      <c r="E5" s="2665">
        <v>2020</v>
      </c>
      <c r="F5" s="2701">
        <v>2021</v>
      </c>
      <c r="G5" s="2718"/>
      <c r="H5" s="2719"/>
      <c r="I5" s="2740"/>
      <c r="J5" s="2735" t="s">
        <v>137</v>
      </c>
      <c r="K5" s="2715" t="s">
        <v>534</v>
      </c>
      <c r="L5" s="2715" t="s">
        <v>581</v>
      </c>
      <c r="M5" s="2737" t="s">
        <v>582</v>
      </c>
      <c r="N5" s="2730" t="s">
        <v>305</v>
      </c>
      <c r="O5" s="2715" t="s">
        <v>581</v>
      </c>
      <c r="P5" s="2703" t="s">
        <v>582</v>
      </c>
      <c r="Q5" s="2698" t="s">
        <v>137</v>
      </c>
      <c r="R5" s="2699" t="s">
        <v>534</v>
      </c>
      <c r="S5" s="2699" t="s">
        <v>581</v>
      </c>
      <c r="T5" s="2700" t="s">
        <v>582</v>
      </c>
      <c r="U5" s="2698" t="s">
        <v>305</v>
      </c>
      <c r="V5" s="2699" t="s">
        <v>581</v>
      </c>
      <c r="W5" s="2700" t="s">
        <v>582</v>
      </c>
    </row>
    <row r="6" spans="1:23" ht="22.5" customHeight="1" thickBot="1">
      <c r="A6" s="2724"/>
      <c r="B6" s="2724"/>
      <c r="C6" s="1182"/>
      <c r="D6" s="2702"/>
      <c r="E6" s="2717"/>
      <c r="F6" s="1122">
        <v>2022</v>
      </c>
      <c r="G6" s="1184" t="s">
        <v>304</v>
      </c>
      <c r="H6" s="1183" t="s">
        <v>305</v>
      </c>
      <c r="I6" s="2741"/>
      <c r="J6" s="2736"/>
      <c r="K6" s="2716"/>
      <c r="L6" s="2716"/>
      <c r="M6" s="2738"/>
      <c r="N6" s="2731"/>
      <c r="O6" s="2716"/>
      <c r="P6" s="2704"/>
      <c r="Q6" s="2728"/>
      <c r="R6" s="2729"/>
      <c r="S6" s="2729"/>
      <c r="T6" s="2727"/>
      <c r="U6" s="2728"/>
      <c r="V6" s="2729"/>
      <c r="W6" s="2727"/>
    </row>
    <row r="7" spans="1:23" ht="31.5">
      <c r="A7" s="1188" t="s">
        <v>122</v>
      </c>
      <c r="B7" s="1189" t="s">
        <v>583</v>
      </c>
      <c r="C7" s="1078" t="s">
        <v>135</v>
      </c>
      <c r="D7" s="1190">
        <f aca="true" t="shared" si="0" ref="D7:I7">D8*D9/1000</f>
        <v>0</v>
      </c>
      <c r="E7" s="1191">
        <f t="shared" si="0"/>
        <v>0</v>
      </c>
      <c r="F7" s="1190">
        <f t="shared" si="0"/>
        <v>0</v>
      </c>
      <c r="G7" s="1192">
        <f t="shared" si="0"/>
        <v>0</v>
      </c>
      <c r="H7" s="1191">
        <f t="shared" si="0"/>
        <v>0</v>
      </c>
      <c r="I7" s="1603">
        <f t="shared" si="0"/>
        <v>0</v>
      </c>
      <c r="J7" s="1193" t="e">
        <f>K7+N7</f>
        <v>#DIV/0!</v>
      </c>
      <c r="K7" s="1192" t="e">
        <f>L7+M7</f>
        <v>#DIV/0!</v>
      </c>
      <c r="L7" s="1192" t="e">
        <f>L8*L9/1000</f>
        <v>#DIV/0!</v>
      </c>
      <c r="M7" s="1191" t="e">
        <f>M8*M9/1000</f>
        <v>#DIV/0!</v>
      </c>
      <c r="N7" s="1190">
        <f>O7+P7</f>
        <v>0</v>
      </c>
      <c r="O7" s="1192">
        <f>O8*O9/1000</f>
        <v>0</v>
      </c>
      <c r="P7" s="1194">
        <f>P8*P9/1000</f>
        <v>0</v>
      </c>
      <c r="Q7" s="1195" t="e">
        <f>R7+U7</f>
        <v>#DIV/0!</v>
      </c>
      <c r="R7" s="1196" t="e">
        <f>S7+T7</f>
        <v>#DIV/0!</v>
      </c>
      <c r="S7" s="1196" t="e">
        <f>S8*S9/1000</f>
        <v>#DIV/0!</v>
      </c>
      <c r="T7" s="1197" t="e">
        <f>T8*T9/1000</f>
        <v>#DIV/0!</v>
      </c>
      <c r="U7" s="1195">
        <f>V7+W7</f>
        <v>0</v>
      </c>
      <c r="V7" s="1196">
        <f>V8*V9/1000</f>
        <v>0</v>
      </c>
      <c r="W7" s="1197">
        <f>W8*W9/1000</f>
        <v>0</v>
      </c>
    </row>
    <row r="8" spans="1:23" ht="18.75">
      <c r="A8" s="1198" t="s">
        <v>138</v>
      </c>
      <c r="B8" s="1199" t="s">
        <v>315</v>
      </c>
      <c r="C8" s="1200" t="s">
        <v>631</v>
      </c>
      <c r="D8" s="1201"/>
      <c r="E8" s="1202"/>
      <c r="F8" s="1201"/>
      <c r="G8" s="1203"/>
      <c r="H8" s="1202"/>
      <c r="I8" s="1604"/>
      <c r="J8" s="1204">
        <f>K8+N8</f>
        <v>0</v>
      </c>
      <c r="K8" s="1203"/>
      <c r="L8" s="1203" t="e">
        <f>K8*L13/J13</f>
        <v>#DIV/0!</v>
      </c>
      <c r="M8" s="1202" t="e">
        <f>K8*M13/J13</f>
        <v>#DIV/0!</v>
      </c>
      <c r="N8" s="1201"/>
      <c r="O8" s="1203">
        <f>N8/2</f>
        <v>0</v>
      </c>
      <c r="P8" s="1205">
        <f>N8/2</f>
        <v>0</v>
      </c>
      <c r="Q8" s="1206">
        <f>R8+U8</f>
        <v>0</v>
      </c>
      <c r="R8" s="1207"/>
      <c r="S8" s="1207" t="e">
        <f>R8*S13/Q13</f>
        <v>#DIV/0!</v>
      </c>
      <c r="T8" s="1208" t="e">
        <f>R8*T13/Q13</f>
        <v>#DIV/0!</v>
      </c>
      <c r="U8" s="1206"/>
      <c r="V8" s="1207">
        <f>U8/2</f>
        <v>0</v>
      </c>
      <c r="W8" s="1208">
        <f>U8/2</f>
        <v>0</v>
      </c>
    </row>
    <row r="9" spans="1:23" ht="18.75">
      <c r="A9" s="1198" t="s">
        <v>139</v>
      </c>
      <c r="B9" s="1199" t="s">
        <v>317</v>
      </c>
      <c r="C9" s="1200" t="s">
        <v>632</v>
      </c>
      <c r="D9" s="1201"/>
      <c r="E9" s="1202"/>
      <c r="F9" s="1201"/>
      <c r="G9" s="1203"/>
      <c r="H9" s="1202"/>
      <c r="I9" s="1604"/>
      <c r="J9" s="1204" t="e">
        <f>J7/J8*1000</f>
        <v>#DIV/0!</v>
      </c>
      <c r="K9" s="1209" t="e">
        <f>K7/K8*1000</f>
        <v>#DIV/0!</v>
      </c>
      <c r="L9" s="1209"/>
      <c r="M9" s="1210">
        <f>ROUND(L9*$P$4,2)</f>
        <v>0</v>
      </c>
      <c r="N9" s="1211" t="e">
        <f>N7/N8*1000</f>
        <v>#DIV/0!</v>
      </c>
      <c r="O9" s="1203">
        <f>L9</f>
        <v>0</v>
      </c>
      <c r="P9" s="1212">
        <f>ROUND(O9*$P$4,2)</f>
        <v>0</v>
      </c>
      <c r="Q9" s="1206" t="e">
        <f>Q7/Q8*1000</f>
        <v>#DIV/0!</v>
      </c>
      <c r="R9" s="1207" t="e">
        <f>R7/R8*1000</f>
        <v>#DIV/0!</v>
      </c>
      <c r="S9" s="1207"/>
      <c r="T9" s="1208">
        <f>ROUND(S9*$P$4,2)</f>
        <v>0</v>
      </c>
      <c r="U9" s="1206" t="e">
        <f>U7/U8*1000</f>
        <v>#DIV/0!</v>
      </c>
      <c r="V9" s="1207"/>
      <c r="W9" s="1208">
        <f>ROUND(V9*$P$4,2)</f>
        <v>0</v>
      </c>
    </row>
    <row r="10" spans="1:23" ht="31.5">
      <c r="A10" s="1213" t="s">
        <v>123</v>
      </c>
      <c r="B10" s="1214" t="s">
        <v>584</v>
      </c>
      <c r="C10" s="1215" t="s">
        <v>135</v>
      </c>
      <c r="D10" s="1216">
        <f aca="true" t="shared" si="1" ref="D10:I10">D11*D12/1000</f>
        <v>0</v>
      </c>
      <c r="E10" s="1217">
        <f t="shared" si="1"/>
        <v>0</v>
      </c>
      <c r="F10" s="1216">
        <f t="shared" si="1"/>
        <v>0</v>
      </c>
      <c r="G10" s="1218">
        <f t="shared" si="1"/>
        <v>0</v>
      </c>
      <c r="H10" s="1217">
        <f t="shared" si="1"/>
        <v>0</v>
      </c>
      <c r="I10" s="1605">
        <f t="shared" si="1"/>
        <v>0</v>
      </c>
      <c r="J10" s="1219" t="e">
        <f>K10+N10</f>
        <v>#DIV/0!</v>
      </c>
      <c r="K10" s="1218" t="e">
        <f>L10+M10</f>
        <v>#DIV/0!</v>
      </c>
      <c r="L10" s="1218" t="e">
        <f>L11*L12/1000</f>
        <v>#DIV/0!</v>
      </c>
      <c r="M10" s="1217" t="e">
        <f>M11*M12/1000</f>
        <v>#DIV/0!</v>
      </c>
      <c r="N10" s="1216">
        <f>O10+P10</f>
        <v>0</v>
      </c>
      <c r="O10" s="1218">
        <f>O11*O12/1000</f>
        <v>0</v>
      </c>
      <c r="P10" s="1220">
        <f>P11*P12/1000</f>
        <v>0</v>
      </c>
      <c r="Q10" s="1206" t="e">
        <f>R10+U10</f>
        <v>#DIV/0!</v>
      </c>
      <c r="R10" s="1207" t="e">
        <f>S10+T10</f>
        <v>#DIV/0!</v>
      </c>
      <c r="S10" s="1207" t="e">
        <f>S11*S12/1000</f>
        <v>#DIV/0!</v>
      </c>
      <c r="T10" s="1208" t="e">
        <f>T11*T12/1000</f>
        <v>#DIV/0!</v>
      </c>
      <c r="U10" s="1206">
        <f>V10+W10</f>
        <v>0</v>
      </c>
      <c r="V10" s="1207">
        <f>V11*V12/1000</f>
        <v>0</v>
      </c>
      <c r="W10" s="1208">
        <f>W11*W12/1000</f>
        <v>0</v>
      </c>
    </row>
    <row r="11" spans="1:23" ht="18.75">
      <c r="A11" s="1198" t="s">
        <v>120</v>
      </c>
      <c r="B11" s="1199" t="s">
        <v>320</v>
      </c>
      <c r="C11" s="1221" t="s">
        <v>631</v>
      </c>
      <c r="D11" s="1201"/>
      <c r="E11" s="1202"/>
      <c r="F11" s="1201"/>
      <c r="G11" s="1203"/>
      <c r="H11" s="1202"/>
      <c r="I11" s="1604"/>
      <c r="J11" s="1204">
        <f>K11+N11</f>
        <v>0</v>
      </c>
      <c r="K11" s="1203"/>
      <c r="L11" s="1203" t="e">
        <f>K11*L13/J13</f>
        <v>#DIV/0!</v>
      </c>
      <c r="M11" s="1202" t="e">
        <f>K11*M13/J13</f>
        <v>#DIV/0!</v>
      </c>
      <c r="N11" s="1201"/>
      <c r="O11" s="1203">
        <f>N11/2</f>
        <v>0</v>
      </c>
      <c r="P11" s="1205">
        <f>N11/2</f>
        <v>0</v>
      </c>
      <c r="Q11" s="1206">
        <f>R11+U11</f>
        <v>0</v>
      </c>
      <c r="R11" s="1207"/>
      <c r="S11" s="1207" t="e">
        <f>R11*S13/Q13</f>
        <v>#DIV/0!</v>
      </c>
      <c r="T11" s="1208" t="e">
        <f>R11*T13/Q13</f>
        <v>#DIV/0!</v>
      </c>
      <c r="U11" s="1206"/>
      <c r="V11" s="1207">
        <f>U11/2</f>
        <v>0</v>
      </c>
      <c r="W11" s="1208">
        <f>U11/2</f>
        <v>0</v>
      </c>
    </row>
    <row r="12" spans="1:23" ht="18.75">
      <c r="A12" s="1198" t="s">
        <v>121</v>
      </c>
      <c r="B12" s="1199" t="s">
        <v>321</v>
      </c>
      <c r="C12" s="1221" t="s">
        <v>632</v>
      </c>
      <c r="D12" s="1201"/>
      <c r="E12" s="1202"/>
      <c r="F12" s="1201"/>
      <c r="G12" s="1203"/>
      <c r="H12" s="1202"/>
      <c r="I12" s="1604"/>
      <c r="J12" s="1204" t="e">
        <f>J10/J11*1000</f>
        <v>#DIV/0!</v>
      </c>
      <c r="K12" s="1209" t="e">
        <f>K10/K11*1000</f>
        <v>#DIV/0!</v>
      </c>
      <c r="L12" s="1209"/>
      <c r="M12" s="1210">
        <f>ROUND(L12*$P$4,2)</f>
        <v>0</v>
      </c>
      <c r="N12" s="1211" t="e">
        <f>N10/N11*1000</f>
        <v>#DIV/0!</v>
      </c>
      <c r="O12" s="1203">
        <f>L12</f>
        <v>0</v>
      </c>
      <c r="P12" s="1212">
        <f>ROUND(O12*$P$4,2)</f>
        <v>0</v>
      </c>
      <c r="Q12" s="1206" t="e">
        <f>Q10/Q11*1000</f>
        <v>#DIV/0!</v>
      </c>
      <c r="R12" s="1207" t="e">
        <f>R10/R11*1000</f>
        <v>#DIV/0!</v>
      </c>
      <c r="S12" s="1207"/>
      <c r="T12" s="1208">
        <f>ROUND(S12*$P$4,2)</f>
        <v>0</v>
      </c>
      <c r="U12" s="1206" t="e">
        <f>U10/U11*1000</f>
        <v>#DIV/0!</v>
      </c>
      <c r="V12" s="1207"/>
      <c r="W12" s="1208">
        <f>ROUND(V12*$P$4,2)</f>
        <v>0</v>
      </c>
    </row>
    <row r="13" spans="1:23" s="984" customFormat="1" ht="15.75">
      <c r="A13" s="1222" t="s">
        <v>124</v>
      </c>
      <c r="B13" s="1223" t="s">
        <v>579</v>
      </c>
      <c r="C13" s="1222" t="s">
        <v>195</v>
      </c>
      <c r="D13" s="1224">
        <f>'Полезный отпуск'!D7</f>
        <v>0</v>
      </c>
      <c r="E13" s="1225">
        <f>'Полезный отпуск'!E7</f>
        <v>0</v>
      </c>
      <c r="F13" s="1224">
        <f>'Полезный отпуск'!F7</f>
        <v>0</v>
      </c>
      <c r="G13" s="1226"/>
      <c r="H13" s="1225"/>
      <c r="I13" s="1600">
        <f>'Полезный отпуск'!I7</f>
        <v>0</v>
      </c>
      <c r="J13" s="2707">
        <f>'Полезный отпуск'!L7</f>
        <v>0</v>
      </c>
      <c r="K13" s="2708"/>
      <c r="L13" s="1227">
        <f>'Полезный отпуск'!M7</f>
        <v>0</v>
      </c>
      <c r="M13" s="1228">
        <f>'Полезный отпуск'!N7</f>
        <v>0</v>
      </c>
      <c r="N13" s="1229"/>
      <c r="O13" s="1227"/>
      <c r="P13" s="1230"/>
      <c r="Q13" s="2732">
        <f>'[3]Полезный отпуск'!L7</f>
        <v>0</v>
      </c>
      <c r="R13" s="2733"/>
      <c r="S13" s="1231">
        <f>'[3]Полезный отпуск'!M7</f>
        <v>0</v>
      </c>
      <c r="T13" s="1232">
        <f>'[3]Полезный отпуск'!N7</f>
        <v>0</v>
      </c>
      <c r="U13" s="1233"/>
      <c r="V13" s="1234"/>
      <c r="W13" s="1235"/>
    </row>
    <row r="14" spans="1:23" ht="31.5">
      <c r="A14" s="1236" t="s">
        <v>125</v>
      </c>
      <c r="B14" s="1214" t="s">
        <v>585</v>
      </c>
      <c r="C14" s="1237" t="s">
        <v>633</v>
      </c>
      <c r="D14" s="1238" t="e">
        <f aca="true" t="shared" si="2" ref="D14:J14">D8/D13</f>
        <v>#DIV/0!</v>
      </c>
      <c r="E14" s="1239" t="e">
        <f t="shared" si="2"/>
        <v>#DIV/0!</v>
      </c>
      <c r="F14" s="1238" t="e">
        <f t="shared" si="2"/>
        <v>#DIV/0!</v>
      </c>
      <c r="G14" s="1240"/>
      <c r="H14" s="1239"/>
      <c r="I14" s="1601" t="e">
        <f t="shared" si="2"/>
        <v>#DIV/0!</v>
      </c>
      <c r="J14" s="1238" t="e">
        <f t="shared" si="2"/>
        <v>#DIV/0!</v>
      </c>
      <c r="K14" s="1241"/>
      <c r="L14" s="1241"/>
      <c r="M14" s="1242"/>
      <c r="N14" s="1243"/>
      <c r="O14" s="1241"/>
      <c r="P14" s="1244"/>
      <c r="Q14" s="1245" t="e">
        <f>Q8/Q13</f>
        <v>#DIV/0!</v>
      </c>
      <c r="R14" s="1207"/>
      <c r="S14" s="1207"/>
      <c r="T14" s="1208"/>
      <c r="U14" s="1206"/>
      <c r="V14" s="1207"/>
      <c r="W14" s="1208"/>
    </row>
    <row r="15" spans="1:23" ht="32.25" thickBot="1">
      <c r="A15" s="1236" t="s">
        <v>126</v>
      </c>
      <c r="B15" s="1246" t="s">
        <v>586</v>
      </c>
      <c r="C15" s="1247" t="s">
        <v>633</v>
      </c>
      <c r="D15" s="1248" t="e">
        <f aca="true" t="shared" si="3" ref="D15:J15">D11/D13</f>
        <v>#DIV/0!</v>
      </c>
      <c r="E15" s="1249" t="e">
        <f t="shared" si="3"/>
        <v>#DIV/0!</v>
      </c>
      <c r="F15" s="1248" t="e">
        <f t="shared" si="3"/>
        <v>#DIV/0!</v>
      </c>
      <c r="G15" s="1250"/>
      <c r="H15" s="1249"/>
      <c r="I15" s="1602" t="e">
        <f t="shared" si="3"/>
        <v>#DIV/0!</v>
      </c>
      <c r="J15" s="1248" t="e">
        <f t="shared" si="3"/>
        <v>#DIV/0!</v>
      </c>
      <c r="K15" s="1251"/>
      <c r="L15" s="1251"/>
      <c r="M15" s="1252"/>
      <c r="N15" s="1253"/>
      <c r="O15" s="1251"/>
      <c r="P15" s="1254"/>
      <c r="Q15" s="1255" t="e">
        <f>Q11/Q13</f>
        <v>#DIV/0!</v>
      </c>
      <c r="R15" s="1256"/>
      <c r="S15" s="1256"/>
      <c r="T15" s="1257"/>
      <c r="U15" s="1258"/>
      <c r="V15" s="1256"/>
      <c r="W15" s="1257"/>
    </row>
    <row r="16" spans="1:23" ht="15.75">
      <c r="A16" s="1120"/>
      <c r="B16" s="1120"/>
      <c r="C16" s="1120"/>
      <c r="D16" s="1120"/>
      <c r="E16" s="1120"/>
      <c r="F16" s="1120"/>
      <c r="G16" s="1120"/>
      <c r="H16" s="1120"/>
      <c r="I16" s="1120"/>
      <c r="J16" s="1120"/>
      <c r="K16" s="1120"/>
      <c r="L16" s="1120"/>
      <c r="M16" s="1120"/>
      <c r="N16" s="1120"/>
      <c r="O16" s="1120"/>
      <c r="P16" s="1120"/>
      <c r="Q16" s="1120"/>
      <c r="R16" s="1120"/>
      <c r="S16" s="1120"/>
      <c r="T16" s="1120"/>
      <c r="U16" s="1120"/>
      <c r="V16" s="1120"/>
      <c r="W16" s="1120"/>
    </row>
    <row r="17" spans="1:23" ht="15.75">
      <c r="A17" s="1120"/>
      <c r="B17" s="1120"/>
      <c r="C17" s="1120"/>
      <c r="D17" s="1120"/>
      <c r="E17" s="1120"/>
      <c r="F17" s="1120"/>
      <c r="G17" s="1120"/>
      <c r="H17" s="1120"/>
      <c r="I17" s="1120"/>
      <c r="J17" s="1120"/>
      <c r="K17" s="1120"/>
      <c r="L17" s="1120"/>
      <c r="M17" s="1120"/>
      <c r="N17" s="1120"/>
      <c r="O17" s="1120"/>
      <c r="P17" s="1120"/>
      <c r="Q17" s="1120"/>
      <c r="R17" s="1120"/>
      <c r="S17" s="1120"/>
      <c r="T17" s="1120"/>
      <c r="U17" s="1120"/>
      <c r="V17" s="1120"/>
      <c r="W17" s="1120"/>
    </row>
    <row r="18" spans="1:23" ht="15.75">
      <c r="A18" s="1259" t="s">
        <v>587</v>
      </c>
      <c r="B18" s="1259"/>
      <c r="C18" s="1259"/>
      <c r="D18" s="1259"/>
      <c r="E18" s="1259"/>
      <c r="F18" s="1259"/>
      <c r="G18" s="1259"/>
      <c r="H18" s="1259"/>
      <c r="I18" s="1260"/>
      <c r="J18" s="1259"/>
      <c r="K18" s="1259"/>
      <c r="L18" s="1259"/>
      <c r="M18" s="1259"/>
      <c r="N18" s="1259"/>
      <c r="O18" s="1261"/>
      <c r="P18" s="1261"/>
      <c r="Q18" s="1260"/>
      <c r="R18" s="1120"/>
      <c r="S18" s="1120"/>
      <c r="T18" s="1120"/>
      <c r="U18" s="1120"/>
      <c r="V18" s="1120"/>
      <c r="W18" s="1120"/>
    </row>
    <row r="19" spans="1:23" ht="31.5" customHeight="1">
      <c r="A19" s="2705" t="s">
        <v>867</v>
      </c>
      <c r="B19" s="2705"/>
      <c r="C19" s="2705"/>
      <c r="D19" s="2705"/>
      <c r="E19" s="2705"/>
      <c r="F19" s="2705"/>
      <c r="G19" s="1177"/>
      <c r="H19" s="1177"/>
      <c r="I19" s="1262"/>
      <c r="J19" s="1263"/>
      <c r="K19" s="1263"/>
      <c r="L19" s="1263"/>
      <c r="M19" s="1263"/>
      <c r="N19" s="1263"/>
      <c r="O19" s="1263"/>
      <c r="P19" s="1263"/>
      <c r="Q19" s="1263"/>
      <c r="R19" s="1120"/>
      <c r="S19" s="1120"/>
      <c r="T19" s="1120"/>
      <c r="U19" s="1120"/>
      <c r="V19" s="1120"/>
      <c r="W19" s="1120"/>
    </row>
    <row r="20" spans="1:23" ht="15.75">
      <c r="A20" s="2705"/>
      <c r="B20" s="2705"/>
      <c r="C20" s="2705"/>
      <c r="D20" s="2705"/>
      <c r="E20" s="2705"/>
      <c r="F20" s="2705"/>
      <c r="G20" s="1177"/>
      <c r="H20" s="1177"/>
      <c r="I20" s="1262"/>
      <c r="J20" s="1263"/>
      <c r="K20" s="1263"/>
      <c r="L20" s="1263"/>
      <c r="M20" s="1263"/>
      <c r="N20" s="1263"/>
      <c r="O20" s="1263"/>
      <c r="P20" s="1263"/>
      <c r="Q20" s="1263"/>
      <c r="R20" s="1120"/>
      <c r="S20" s="1120"/>
      <c r="T20" s="1120"/>
      <c r="U20" s="1120"/>
      <c r="V20" s="1120"/>
      <c r="W20" s="1120"/>
    </row>
    <row r="21" spans="1:23" ht="15.75">
      <c r="A21" s="2705"/>
      <c r="B21" s="2705"/>
      <c r="C21" s="2705"/>
      <c r="D21" s="2705"/>
      <c r="E21" s="2705"/>
      <c r="F21" s="2705"/>
      <c r="G21" s="1177"/>
      <c r="H21" s="1177"/>
      <c r="I21" s="1262"/>
      <c r="J21" s="1263"/>
      <c r="K21" s="1263"/>
      <c r="L21" s="1263"/>
      <c r="M21" s="1263"/>
      <c r="N21" s="1263"/>
      <c r="O21" s="1263"/>
      <c r="P21" s="1263"/>
      <c r="Q21" s="1263"/>
      <c r="R21" s="1120"/>
      <c r="S21" s="1120"/>
      <c r="T21" s="1120"/>
      <c r="U21" s="1120"/>
      <c r="V21" s="1120"/>
      <c r="W21" s="1120"/>
    </row>
    <row r="22" spans="1:23" ht="15.75">
      <c r="A22" s="2705"/>
      <c r="B22" s="2705"/>
      <c r="C22" s="2705"/>
      <c r="D22" s="2705"/>
      <c r="E22" s="2705"/>
      <c r="F22" s="2705"/>
      <c r="G22" s="1177"/>
      <c r="H22" s="1177"/>
      <c r="I22" s="1262"/>
      <c r="J22" s="1263"/>
      <c r="K22" s="1263"/>
      <c r="L22" s="1263"/>
      <c r="M22" s="1263"/>
      <c r="N22" s="1263"/>
      <c r="O22" s="1263"/>
      <c r="P22" s="1263"/>
      <c r="Q22" s="1263"/>
      <c r="R22" s="1120"/>
      <c r="S22" s="1120"/>
      <c r="T22" s="1120"/>
      <c r="U22" s="1120"/>
      <c r="V22" s="1120"/>
      <c r="W22" s="1120"/>
    </row>
    <row r="23" spans="1:23" ht="15.75">
      <c r="A23" s="2705"/>
      <c r="B23" s="2705"/>
      <c r="C23" s="2705"/>
      <c r="D23" s="2705"/>
      <c r="E23" s="2705"/>
      <c r="F23" s="2705"/>
      <c r="G23" s="1177"/>
      <c r="H23" s="1177"/>
      <c r="I23" s="1262"/>
      <c r="J23" s="1263"/>
      <c r="K23" s="1263"/>
      <c r="L23" s="1263"/>
      <c r="M23" s="1263"/>
      <c r="N23" s="1263"/>
      <c r="O23" s="1263"/>
      <c r="P23" s="1263"/>
      <c r="Q23" s="1263"/>
      <c r="R23" s="1120"/>
      <c r="S23" s="1120"/>
      <c r="T23" s="1120"/>
      <c r="U23" s="1120"/>
      <c r="V23" s="1120"/>
      <c r="W23" s="1120"/>
    </row>
    <row r="24" spans="1:23" ht="15.75">
      <c r="A24" s="2705"/>
      <c r="B24" s="2705"/>
      <c r="C24" s="2705"/>
      <c r="D24" s="2705"/>
      <c r="E24" s="2705"/>
      <c r="F24" s="2705"/>
      <c r="G24" s="1177"/>
      <c r="H24" s="1177"/>
      <c r="I24" s="1262"/>
      <c r="J24" s="1263"/>
      <c r="K24" s="1263"/>
      <c r="L24" s="1263"/>
      <c r="M24" s="1263"/>
      <c r="N24" s="1263"/>
      <c r="O24" s="1263"/>
      <c r="P24" s="1263"/>
      <c r="Q24" s="1263"/>
      <c r="R24" s="1120"/>
      <c r="S24" s="1120"/>
      <c r="T24" s="1120"/>
      <c r="U24" s="1120"/>
      <c r="V24" s="1120"/>
      <c r="W24" s="1120"/>
    </row>
    <row r="25" spans="1:23" ht="15.75">
      <c r="A25" s="2705"/>
      <c r="B25" s="2705"/>
      <c r="C25" s="2705"/>
      <c r="D25" s="2705"/>
      <c r="E25" s="2705"/>
      <c r="F25" s="2705"/>
      <c r="G25" s="1177"/>
      <c r="H25" s="1177"/>
      <c r="I25" s="1262"/>
      <c r="J25" s="1263"/>
      <c r="K25" s="1263"/>
      <c r="L25" s="1263"/>
      <c r="M25" s="1263"/>
      <c r="N25" s="1263"/>
      <c r="O25" s="1263"/>
      <c r="P25" s="1263"/>
      <c r="Q25" s="1263"/>
      <c r="R25" s="1120"/>
      <c r="S25" s="1120"/>
      <c r="T25" s="1120"/>
      <c r="U25" s="1120"/>
      <c r="V25" s="1120"/>
      <c r="W25" s="1120"/>
    </row>
    <row r="26" spans="1:23" ht="15.75">
      <c r="A26" s="2705"/>
      <c r="B26" s="2705"/>
      <c r="C26" s="2705"/>
      <c r="D26" s="2705"/>
      <c r="E26" s="2705"/>
      <c r="F26" s="2705"/>
      <c r="G26" s="1177"/>
      <c r="H26" s="1177"/>
      <c r="I26" s="1262"/>
      <c r="J26" s="1263"/>
      <c r="K26" s="1263"/>
      <c r="L26" s="1263"/>
      <c r="M26" s="1263"/>
      <c r="N26" s="1263"/>
      <c r="O26" s="1263"/>
      <c r="P26" s="1263"/>
      <c r="Q26" s="1263"/>
      <c r="R26" s="1120"/>
      <c r="S26" s="1120"/>
      <c r="T26" s="1120"/>
      <c r="U26" s="1120"/>
      <c r="V26" s="1120"/>
      <c r="W26" s="1120"/>
    </row>
    <row r="27" spans="1:23" ht="15.75">
      <c r="A27" s="1120"/>
      <c r="B27" s="1264"/>
      <c r="C27" s="1264"/>
      <c r="D27" s="1264"/>
      <c r="E27" s="1264"/>
      <c r="F27" s="1264"/>
      <c r="G27" s="1264"/>
      <c r="H27" s="1264"/>
      <c r="I27" s="1264"/>
      <c r="J27" s="1264"/>
      <c r="K27" s="1264"/>
      <c r="L27" s="1264"/>
      <c r="M27" s="1264"/>
      <c r="N27" s="1264"/>
      <c r="O27" s="1264"/>
      <c r="P27" s="1264"/>
      <c r="Q27" s="1120"/>
      <c r="R27" s="1120"/>
      <c r="S27" s="1120"/>
      <c r="T27" s="1120"/>
      <c r="U27" s="1120"/>
      <c r="V27" s="1120"/>
      <c r="W27" s="1120"/>
    </row>
    <row r="28" spans="1:23" ht="15.75">
      <c r="A28" s="1120"/>
      <c r="B28" s="1264"/>
      <c r="C28" s="1264"/>
      <c r="D28" s="1264"/>
      <c r="E28" s="1264"/>
      <c r="F28" s="1264"/>
      <c r="G28" s="1264"/>
      <c r="H28" s="1264"/>
      <c r="I28" s="1264"/>
      <c r="J28" s="1264"/>
      <c r="K28" s="1264"/>
      <c r="L28" s="1264"/>
      <c r="M28" s="1264"/>
      <c r="N28" s="1264"/>
      <c r="O28" s="1264"/>
      <c r="P28" s="1264"/>
      <c r="Q28" s="1120"/>
      <c r="R28" s="1120"/>
      <c r="S28" s="1120"/>
      <c r="T28" s="1120"/>
      <c r="U28" s="1120"/>
      <c r="V28" s="1120"/>
      <c r="W28" s="1120"/>
    </row>
    <row r="29" spans="1:23" ht="15.75">
      <c r="A29" s="1120"/>
      <c r="B29" s="2734" t="s">
        <v>98</v>
      </c>
      <c r="C29" s="2734"/>
      <c r="D29" s="2734"/>
      <c r="E29" s="1266"/>
      <c r="F29" s="1266"/>
      <c r="G29" s="1266"/>
      <c r="H29" s="1266"/>
      <c r="I29" s="1266"/>
      <c r="J29" s="1120"/>
      <c r="K29" s="1267" t="str">
        <f>Анкета!B13</f>
        <v>ФИО</v>
      </c>
      <c r="L29" s="1267"/>
      <c r="M29" s="1267"/>
      <c r="N29" s="1267"/>
      <c r="O29" s="1264"/>
      <c r="P29" s="1264"/>
      <c r="Q29" s="1120"/>
      <c r="R29" s="1120"/>
      <c r="S29" s="1120"/>
      <c r="T29" s="1120"/>
      <c r="U29" s="1120"/>
      <c r="V29" s="1120"/>
      <c r="W29" s="1120"/>
    </row>
    <row r="30" spans="1:23" ht="15.75">
      <c r="A30" s="1120"/>
      <c r="B30" s="1268"/>
      <c r="C30" s="1268"/>
      <c r="D30" s="1120"/>
      <c r="E30" s="1120"/>
      <c r="F30" s="1120"/>
      <c r="G30" s="1120"/>
      <c r="H30" s="1120"/>
      <c r="I30" s="1120"/>
      <c r="J30" s="1120"/>
      <c r="K30" s="2706"/>
      <c r="L30" s="2706"/>
      <c r="M30" s="1260"/>
      <c r="N30" s="1120"/>
      <c r="O30" s="1120"/>
      <c r="P30" s="1120"/>
      <c r="Q30" s="1120"/>
      <c r="R30" s="1120"/>
      <c r="S30" s="1120"/>
      <c r="T30" s="1120"/>
      <c r="U30" s="1120"/>
      <c r="V30" s="1120"/>
      <c r="W30" s="1120"/>
    </row>
    <row r="31" spans="1:23" ht="15.75">
      <c r="A31" s="1120"/>
      <c r="B31" s="1120"/>
      <c r="C31" s="1120"/>
      <c r="D31" s="1120"/>
      <c r="E31" s="1120"/>
      <c r="F31" s="1120"/>
      <c r="G31" s="1120"/>
      <c r="H31" s="1120"/>
      <c r="I31" s="1120"/>
      <c r="J31" s="1120"/>
      <c r="K31" s="1120"/>
      <c r="L31" s="1120"/>
      <c r="M31" s="1120"/>
      <c r="N31" s="1120"/>
      <c r="O31" s="1120"/>
      <c r="P31" s="1120"/>
      <c r="Q31" s="1120"/>
      <c r="R31" s="1120"/>
      <c r="S31" s="1120"/>
      <c r="T31" s="1120"/>
      <c r="U31" s="1120"/>
      <c r="V31" s="1120"/>
      <c r="W31" s="1120"/>
    </row>
  </sheetData>
  <sheetProtection/>
  <mergeCells count="31">
    <mergeCell ref="A2:P2"/>
    <mergeCell ref="A1:P1"/>
    <mergeCell ref="W5:W6"/>
    <mergeCell ref="N5:N6"/>
    <mergeCell ref="O5:O6"/>
    <mergeCell ref="Q13:R13"/>
    <mergeCell ref="B29:D29"/>
    <mergeCell ref="J5:J6"/>
    <mergeCell ref="K5:K6"/>
    <mergeCell ref="M5:M6"/>
    <mergeCell ref="I4:I6"/>
    <mergeCell ref="T5:T6"/>
    <mergeCell ref="U5:U6"/>
    <mergeCell ref="Q5:Q6"/>
    <mergeCell ref="R5:R6"/>
    <mergeCell ref="S5:S6"/>
    <mergeCell ref="V5:V6"/>
    <mergeCell ref="Q4:V4"/>
    <mergeCell ref="D5:D6"/>
    <mergeCell ref="L5:L6"/>
    <mergeCell ref="E5:E6"/>
    <mergeCell ref="F5:H5"/>
    <mergeCell ref="A4:A6"/>
    <mergeCell ref="B4:B6"/>
    <mergeCell ref="C4:C5"/>
    <mergeCell ref="P5:P6"/>
    <mergeCell ref="A19:F26"/>
    <mergeCell ref="K30:L30"/>
    <mergeCell ref="J13:K13"/>
    <mergeCell ref="D4:H4"/>
    <mergeCell ref="J4:O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4">
    <tabColor rgb="FFCCECFF"/>
    <pageSetUpPr fitToPage="1"/>
  </sheetPr>
  <dimension ref="A1:M28"/>
  <sheetViews>
    <sheetView showGridLines="0" view="pageBreakPreview" zoomScale="85" zoomScaleNormal="75" zoomScaleSheetLayoutView="85" zoomScalePageLayoutView="0" workbookViewId="0" topLeftCell="A1">
      <selection activeCell="W10" sqref="W10"/>
    </sheetView>
  </sheetViews>
  <sheetFormatPr defaultColWidth="9.00390625" defaultRowHeight="12.75"/>
  <cols>
    <col min="1" max="1" width="7.875" style="821" customWidth="1"/>
    <col min="2" max="2" width="46.625" style="821" customWidth="1"/>
    <col min="3" max="3" width="17.875" style="821" customWidth="1"/>
    <col min="4" max="4" width="17.125" style="821" bestFit="1" customWidth="1"/>
    <col min="5" max="5" width="19.875" style="821" customWidth="1"/>
    <col min="6" max="6" width="18.375" style="821" customWidth="1"/>
    <col min="7" max="7" width="22.125" style="821" customWidth="1"/>
    <col min="8" max="8" width="14.875" style="821" customWidth="1"/>
    <col min="9" max="9" width="19.375" style="821" customWidth="1"/>
    <col min="10" max="10" width="17.875" style="821" customWidth="1"/>
    <col min="11" max="11" width="17.875" style="821" hidden="1" customWidth="1"/>
    <col min="12" max="12" width="23.625" style="821" hidden="1" customWidth="1"/>
    <col min="13" max="13" width="17.625" style="821" hidden="1" customWidth="1"/>
    <col min="14" max="14" width="6.875" style="821" hidden="1" customWidth="1"/>
    <col min="15" max="16384" width="9.375" style="821" customWidth="1"/>
  </cols>
  <sheetData>
    <row r="1" spans="1:13" ht="18">
      <c r="A1" s="2649" t="str">
        <f>Анкета!A5</f>
        <v>Теплоснабжающая организация</v>
      </c>
      <c r="B1" s="2649"/>
      <c r="C1" s="2649"/>
      <c r="D1" s="2649"/>
      <c r="E1" s="2649"/>
      <c r="F1" s="2649"/>
      <c r="G1" s="2649"/>
      <c r="H1" s="2649"/>
      <c r="I1" s="2649"/>
      <c r="J1" s="2649"/>
      <c r="K1" s="1484"/>
      <c r="L1" s="1484"/>
      <c r="M1" s="1484"/>
    </row>
    <row r="2" spans="1:13" s="1269" customFormat="1" ht="26.25" customHeight="1" thickBot="1">
      <c r="A2" s="2754" t="s">
        <v>308</v>
      </c>
      <c r="B2" s="2754"/>
      <c r="C2" s="2754"/>
      <c r="D2" s="2754"/>
      <c r="E2" s="2754"/>
      <c r="F2" s="2754"/>
      <c r="G2" s="2754"/>
      <c r="H2" s="2754"/>
      <c r="I2" s="2754"/>
      <c r="J2" s="2754"/>
      <c r="K2" s="3137"/>
      <c r="L2" s="3137"/>
      <c r="M2" s="3137"/>
    </row>
    <row r="3" spans="1:13" ht="18">
      <c r="A3" s="2744" t="s">
        <v>191</v>
      </c>
      <c r="B3" s="2746" t="s">
        <v>118</v>
      </c>
      <c r="C3" s="2748" t="s">
        <v>303</v>
      </c>
      <c r="D3" s="2663" t="s">
        <v>536</v>
      </c>
      <c r="E3" s="2664"/>
      <c r="F3" s="2665"/>
      <c r="G3" s="2683" t="s">
        <v>823</v>
      </c>
      <c r="H3" s="2751" t="s">
        <v>863</v>
      </c>
      <c r="I3" s="2752"/>
      <c r="J3" s="2753"/>
      <c r="K3" s="2713" t="s">
        <v>864</v>
      </c>
      <c r="L3" s="2714"/>
      <c r="M3" s="2714"/>
    </row>
    <row r="4" spans="1:13" ht="15.75" customHeight="1" thickBot="1">
      <c r="A4" s="2745"/>
      <c r="B4" s="2747"/>
      <c r="C4" s="2749"/>
      <c r="D4" s="2244">
        <v>2020</v>
      </c>
      <c r="E4" s="2242">
        <v>2021</v>
      </c>
      <c r="F4" s="2243">
        <v>2022</v>
      </c>
      <c r="G4" s="2750"/>
      <c r="H4" s="1270" t="s">
        <v>137</v>
      </c>
      <c r="I4" s="1271" t="s">
        <v>581</v>
      </c>
      <c r="J4" s="1272" t="s">
        <v>582</v>
      </c>
      <c r="K4" s="2070" t="s">
        <v>137</v>
      </c>
      <c r="L4" s="2070" t="s">
        <v>581</v>
      </c>
      <c r="M4" s="2070" t="s">
        <v>582</v>
      </c>
    </row>
    <row r="5" spans="1:13" s="986" customFormat="1" ht="19.5" customHeight="1">
      <c r="A5" s="1273" t="s">
        <v>122</v>
      </c>
      <c r="B5" s="1274" t="s">
        <v>308</v>
      </c>
      <c r="C5" s="1275" t="s">
        <v>135</v>
      </c>
      <c r="D5" s="1276">
        <f aca="true" t="shared" si="0" ref="D5:M6">D8+D11</f>
        <v>0</v>
      </c>
      <c r="E5" s="1277">
        <f t="shared" si="0"/>
        <v>0</v>
      </c>
      <c r="F5" s="1278">
        <f t="shared" si="0"/>
        <v>0</v>
      </c>
      <c r="G5" s="1279">
        <f t="shared" si="0"/>
        <v>0</v>
      </c>
      <c r="H5" s="2075">
        <f t="shared" si="0"/>
        <v>0</v>
      </c>
      <c r="I5" s="1280">
        <f t="shared" si="0"/>
        <v>0</v>
      </c>
      <c r="J5" s="1281">
        <f t="shared" si="0"/>
        <v>0</v>
      </c>
      <c r="K5" s="2071">
        <f t="shared" si="0"/>
        <v>0</v>
      </c>
      <c r="L5" s="1317">
        <f t="shared" si="0"/>
        <v>0</v>
      </c>
      <c r="M5" s="1318">
        <f t="shared" si="0"/>
        <v>0</v>
      </c>
    </row>
    <row r="6" spans="1:13" s="986" customFormat="1" ht="19.5" customHeight="1">
      <c r="A6" s="1282"/>
      <c r="B6" s="1283" t="s">
        <v>588</v>
      </c>
      <c r="C6" s="1284" t="s">
        <v>195</v>
      </c>
      <c r="D6" s="1285">
        <f>D9+D12</f>
        <v>0</v>
      </c>
      <c r="E6" s="1286">
        <f t="shared" si="0"/>
        <v>0</v>
      </c>
      <c r="F6" s="1287">
        <f t="shared" si="0"/>
        <v>0</v>
      </c>
      <c r="G6" s="1288">
        <f t="shared" si="0"/>
        <v>0</v>
      </c>
      <c r="H6" s="2076">
        <f t="shared" si="0"/>
        <v>0</v>
      </c>
      <c r="I6" s="1289">
        <f>I9+I12</f>
        <v>0</v>
      </c>
      <c r="J6" s="1290">
        <f t="shared" si="0"/>
        <v>0</v>
      </c>
      <c r="K6" s="2072">
        <f t="shared" si="0"/>
        <v>0</v>
      </c>
      <c r="L6" s="1319">
        <f t="shared" si="0"/>
        <v>0</v>
      </c>
      <c r="M6" s="1116">
        <f t="shared" si="0"/>
        <v>0</v>
      </c>
    </row>
    <row r="7" spans="1:13" s="986" customFormat="1" ht="19.5" customHeight="1">
      <c r="A7" s="1282"/>
      <c r="B7" s="1283" t="s">
        <v>180</v>
      </c>
      <c r="C7" s="1284" t="s">
        <v>185</v>
      </c>
      <c r="D7" s="1291" t="e">
        <f>ROUND(D5/D6*1000,2)</f>
        <v>#DIV/0!</v>
      </c>
      <c r="E7" s="1286" t="e">
        <f aca="true" t="shared" si="1" ref="E7:J7">ROUND(E5/E6*1000,2)</f>
        <v>#DIV/0!</v>
      </c>
      <c r="F7" s="1287" t="e">
        <f t="shared" si="1"/>
        <v>#DIV/0!</v>
      </c>
      <c r="G7" s="1292" t="e">
        <f t="shared" si="1"/>
        <v>#DIV/0!</v>
      </c>
      <c r="H7" s="2077" t="e">
        <f t="shared" si="1"/>
        <v>#DIV/0!</v>
      </c>
      <c r="I7" s="1293" t="e">
        <f>ROUND(I5/I6*1000,2)</f>
        <v>#DIV/0!</v>
      </c>
      <c r="J7" s="1294" t="e">
        <f t="shared" si="1"/>
        <v>#DIV/0!</v>
      </c>
      <c r="K7" s="2072" t="e">
        <f>ROUND(K5/K6*1000,2)</f>
        <v>#DIV/0!</v>
      </c>
      <c r="L7" s="1319" t="e">
        <f>ROUND(L5/L6*1000,2)</f>
        <v>#DIV/0!</v>
      </c>
      <c r="M7" s="1116" t="e">
        <f>ROUND(M5/M6*1000,2)</f>
        <v>#DIV/0!</v>
      </c>
    </row>
    <row r="8" spans="1:13" s="986" customFormat="1" ht="19.5" customHeight="1">
      <c r="A8" s="1295" t="s">
        <v>138</v>
      </c>
      <c r="B8" s="1296" t="s">
        <v>589</v>
      </c>
      <c r="C8" s="1297" t="s">
        <v>135</v>
      </c>
      <c r="D8" s="1298">
        <f>D9*D10/1000</f>
        <v>0</v>
      </c>
      <c r="E8" s="1299">
        <f>E9*E10/1000</f>
        <v>0</v>
      </c>
      <c r="F8" s="1300">
        <f>F9*F10/1000</f>
        <v>0</v>
      </c>
      <c r="G8" s="1301">
        <f>G9*G10/1000</f>
        <v>0</v>
      </c>
      <c r="H8" s="2078">
        <f>I8+J8</f>
        <v>0</v>
      </c>
      <c r="I8" s="1302">
        <f>I9*I10/1000</f>
        <v>0</v>
      </c>
      <c r="J8" s="1303">
        <f>J9*J10/1000</f>
        <v>0</v>
      </c>
      <c r="K8" s="2073">
        <f>L8+M8</f>
        <v>0</v>
      </c>
      <c r="L8" s="1320">
        <f>L9*L10/1000</f>
        <v>0</v>
      </c>
      <c r="M8" s="1321">
        <f>M9*M10/1000</f>
        <v>0</v>
      </c>
    </row>
    <row r="9" spans="1:13" s="986" customFormat="1" ht="19.5" customHeight="1">
      <c r="A9" s="1295"/>
      <c r="B9" s="1283" t="s">
        <v>588</v>
      </c>
      <c r="C9" s="1284" t="s">
        <v>195</v>
      </c>
      <c r="D9" s="1285"/>
      <c r="E9" s="1286"/>
      <c r="F9" s="1287"/>
      <c r="G9" s="1288"/>
      <c r="H9" s="2077">
        <f>I9+J9</f>
        <v>0</v>
      </c>
      <c r="I9" s="1289"/>
      <c r="J9" s="1290"/>
      <c r="K9" s="2072">
        <f>L9+M9</f>
        <v>0</v>
      </c>
      <c r="L9" s="1319"/>
      <c r="M9" s="1116"/>
    </row>
    <row r="10" spans="1:13" s="986" customFormat="1" ht="19.5" customHeight="1">
      <c r="A10" s="1304"/>
      <c r="B10" s="1283" t="s">
        <v>180</v>
      </c>
      <c r="C10" s="1284" t="s">
        <v>185</v>
      </c>
      <c r="D10" s="1285"/>
      <c r="E10" s="1286"/>
      <c r="F10" s="1287"/>
      <c r="G10" s="1288"/>
      <c r="H10" s="2077" t="e">
        <f>ROUND(H8/H9*1000,2)</f>
        <v>#DIV/0!</v>
      </c>
      <c r="I10" s="1289"/>
      <c r="J10" s="1290"/>
      <c r="K10" s="2072" t="e">
        <f>ROUND(K8/K9*1000,2)</f>
        <v>#DIV/0!</v>
      </c>
      <c r="L10" s="1319"/>
      <c r="M10" s="1116"/>
    </row>
    <row r="11" spans="1:13" s="986" customFormat="1" ht="19.5" customHeight="1">
      <c r="A11" s="1304" t="s">
        <v>139</v>
      </c>
      <c r="B11" s="1296" t="s">
        <v>590</v>
      </c>
      <c r="C11" s="1297" t="s">
        <v>135</v>
      </c>
      <c r="D11" s="1298">
        <f>D12*D13/1000</f>
        <v>0</v>
      </c>
      <c r="E11" s="1299">
        <f>E12*E13/1000</f>
        <v>0</v>
      </c>
      <c r="F11" s="1300">
        <f>F12*F13/1000</f>
        <v>0</v>
      </c>
      <c r="G11" s="1301">
        <f>G12*G13/1000</f>
        <v>0</v>
      </c>
      <c r="H11" s="2078">
        <f>I11+J11</f>
        <v>0</v>
      </c>
      <c r="I11" s="1302">
        <f>I12*I13/1000</f>
        <v>0</v>
      </c>
      <c r="J11" s="1303">
        <f>J12*J13/1000</f>
        <v>0</v>
      </c>
      <c r="K11" s="2072">
        <f>L11+M11</f>
        <v>0</v>
      </c>
      <c r="L11" s="1319">
        <f>L12*L13/1000</f>
        <v>0</v>
      </c>
      <c r="M11" s="1116">
        <f>M12*M13/1000</f>
        <v>0</v>
      </c>
    </row>
    <row r="12" spans="1:13" s="986" customFormat="1" ht="19.5" customHeight="1">
      <c r="A12" s="1282"/>
      <c r="B12" s="1283" t="s">
        <v>588</v>
      </c>
      <c r="C12" s="1284" t="s">
        <v>195</v>
      </c>
      <c r="D12" s="1285"/>
      <c r="E12" s="1286"/>
      <c r="F12" s="1287"/>
      <c r="G12" s="1288"/>
      <c r="H12" s="2077">
        <f>I12+J12</f>
        <v>0</v>
      </c>
      <c r="I12" s="1289"/>
      <c r="J12" s="1290"/>
      <c r="K12" s="2072">
        <f>L12+M12</f>
        <v>0</v>
      </c>
      <c r="L12" s="1319"/>
      <c r="M12" s="1116"/>
    </row>
    <row r="13" spans="1:13" s="986" customFormat="1" ht="19.5" customHeight="1" thickBot="1">
      <c r="A13" s="1305"/>
      <c r="B13" s="1306" t="s">
        <v>180</v>
      </c>
      <c r="C13" s="1307" t="s">
        <v>185</v>
      </c>
      <c r="D13" s="1308"/>
      <c r="E13" s="1309"/>
      <c r="F13" s="1310"/>
      <c r="G13" s="1311"/>
      <c r="H13" s="2079" t="e">
        <f>ROUND(H11/H12*1000,2)</f>
        <v>#DIV/0!</v>
      </c>
      <c r="I13" s="1312"/>
      <c r="J13" s="1313"/>
      <c r="K13" s="2074" t="e">
        <f>ROUND(K11/K12*1000,2)</f>
        <v>#DIV/0!</v>
      </c>
      <c r="L13" s="1322"/>
      <c r="M13" s="1323"/>
    </row>
    <row r="14" spans="1:13" s="987" customFormat="1" ht="15.75" customHeight="1">
      <c r="A14" s="1324"/>
      <c r="B14" s="1314"/>
      <c r="C14" s="1315"/>
      <c r="D14" s="1316"/>
      <c r="E14" s="1325"/>
      <c r="F14" s="1325"/>
      <c r="G14" s="1326"/>
      <c r="H14" s="1327"/>
      <c r="I14" s="1327"/>
      <c r="J14" s="1327"/>
      <c r="K14" s="1327"/>
      <c r="L14" s="1327"/>
      <c r="M14" s="1327"/>
    </row>
    <row r="15" spans="1:13" s="987" customFormat="1" ht="38.25" customHeight="1" thickBot="1">
      <c r="A15" s="2742" t="s">
        <v>551</v>
      </c>
      <c r="B15" s="2742"/>
      <c r="C15" s="2742"/>
      <c r="D15" s="1260"/>
      <c r="E15" s="1260"/>
      <c r="F15" s="1325"/>
      <c r="G15" s="1326"/>
      <c r="H15" s="1327"/>
      <c r="I15" s="1327"/>
      <c r="J15" s="1327"/>
      <c r="K15" s="1327"/>
      <c r="L15" s="1327"/>
      <c r="M15" s="1327"/>
    </row>
    <row r="16" spans="1:13" s="987" customFormat="1" ht="19.5" customHeight="1">
      <c r="A16" s="2670" t="s">
        <v>591</v>
      </c>
      <c r="B16" s="2671"/>
      <c r="C16" s="2671"/>
      <c r="D16" s="2671"/>
      <c r="E16" s="2672"/>
      <c r="F16" s="1260"/>
      <c r="G16" s="1260"/>
      <c r="H16" s="1260"/>
      <c r="I16" s="1260"/>
      <c r="J16" s="1260"/>
      <c r="K16" s="1327"/>
      <c r="L16" s="1327"/>
      <c r="M16" s="1327"/>
    </row>
    <row r="17" spans="1:13" ht="18" customHeight="1">
      <c r="A17" s="2673"/>
      <c r="B17" s="2674"/>
      <c r="C17" s="2674"/>
      <c r="D17" s="2674"/>
      <c r="E17" s="2675"/>
      <c r="F17" s="1260"/>
      <c r="G17" s="1260"/>
      <c r="H17" s="1260"/>
      <c r="I17" s="1260"/>
      <c r="J17" s="1260"/>
      <c r="K17" s="1260"/>
      <c r="L17" s="1260"/>
      <c r="M17" s="1260"/>
    </row>
    <row r="18" spans="1:13" s="986" customFormat="1" ht="18">
      <c r="A18" s="2673"/>
      <c r="B18" s="2674"/>
      <c r="C18" s="2674"/>
      <c r="D18" s="2674"/>
      <c r="E18" s="2675"/>
      <c r="F18" s="1260"/>
      <c r="G18" s="1260"/>
      <c r="H18" s="1260"/>
      <c r="I18" s="1260"/>
      <c r="J18" s="1260"/>
      <c r="K18" s="1179"/>
      <c r="L18" s="1179"/>
      <c r="M18" s="1179"/>
    </row>
    <row r="19" spans="1:13" ht="18">
      <c r="A19" s="2673"/>
      <c r="B19" s="2674"/>
      <c r="C19" s="2674"/>
      <c r="D19" s="2674"/>
      <c r="E19" s="2675"/>
      <c r="F19" s="1260"/>
      <c r="G19" s="1260"/>
      <c r="H19" s="1260"/>
      <c r="I19" s="1260"/>
      <c r="J19" s="1260"/>
      <c r="K19" s="1260"/>
      <c r="L19" s="1260"/>
      <c r="M19" s="1260"/>
    </row>
    <row r="20" spans="1:13" ht="18">
      <c r="A20" s="2673"/>
      <c r="B20" s="2674"/>
      <c r="C20" s="2674"/>
      <c r="D20" s="2674"/>
      <c r="E20" s="2675"/>
      <c r="F20" s="1261"/>
      <c r="G20" s="1261"/>
      <c r="H20" s="1260"/>
      <c r="I20" s="1260"/>
      <c r="J20" s="1260"/>
      <c r="K20" s="1260"/>
      <c r="L20" s="1260"/>
      <c r="M20" s="1260"/>
    </row>
    <row r="21" spans="1:13" ht="18">
      <c r="A21" s="2673"/>
      <c r="B21" s="2674"/>
      <c r="C21" s="2674"/>
      <c r="D21" s="2674"/>
      <c r="E21" s="2675"/>
      <c r="F21" s="1260"/>
      <c r="G21" s="1260"/>
      <c r="H21" s="1260"/>
      <c r="I21" s="1260"/>
      <c r="J21" s="1260"/>
      <c r="K21" s="1260"/>
      <c r="L21" s="1260"/>
      <c r="M21" s="1260"/>
    </row>
    <row r="22" spans="1:13" ht="18">
      <c r="A22" s="2673"/>
      <c r="B22" s="2674"/>
      <c r="C22" s="2674"/>
      <c r="D22" s="2674"/>
      <c r="E22" s="2675"/>
      <c r="F22" s="1260"/>
      <c r="G22" s="1260"/>
      <c r="H22" s="1260"/>
      <c r="I22" s="1260"/>
      <c r="J22" s="1260"/>
      <c r="K22" s="1260"/>
      <c r="L22" s="1260"/>
      <c r="M22" s="1260"/>
    </row>
    <row r="23" spans="1:13" ht="15.75" customHeight="1" thickBot="1">
      <c r="A23" s="2676"/>
      <c r="B23" s="2677"/>
      <c r="C23" s="2677"/>
      <c r="D23" s="2677"/>
      <c r="E23" s="2678"/>
      <c r="F23" s="1260"/>
      <c r="G23" s="1260"/>
      <c r="H23" s="1260"/>
      <c r="I23" s="1260"/>
      <c r="J23" s="1260"/>
      <c r="K23" s="1260"/>
      <c r="L23" s="1260"/>
      <c r="M23" s="1260"/>
    </row>
    <row r="24" spans="1:13" ht="18" hidden="1">
      <c r="A24" s="1324"/>
      <c r="B24" s="1314"/>
      <c r="C24" s="1315"/>
      <c r="D24" s="1316"/>
      <c r="E24" s="1325"/>
      <c r="F24" s="1260"/>
      <c r="G24" s="1260"/>
      <c r="H24" s="1260"/>
      <c r="I24" s="1260"/>
      <c r="J24" s="1260"/>
      <c r="K24" s="1260"/>
      <c r="L24" s="1260"/>
      <c r="M24" s="1260"/>
    </row>
    <row r="25" spans="1:13" ht="18">
      <c r="A25" s="1324"/>
      <c r="B25" s="1314"/>
      <c r="C25" s="1315"/>
      <c r="D25" s="1316"/>
      <c r="E25" s="1325"/>
      <c r="F25" s="1260"/>
      <c r="G25" s="1260"/>
      <c r="H25" s="1260"/>
      <c r="I25" s="1260"/>
      <c r="J25" s="1260"/>
      <c r="K25" s="1260"/>
      <c r="L25" s="1260"/>
      <c r="M25" s="1260"/>
    </row>
    <row r="26" spans="1:13" ht="18">
      <c r="A26" s="1325"/>
      <c r="B26" s="2734" t="s">
        <v>98</v>
      </c>
      <c r="C26" s="2734"/>
      <c r="D26" s="2734"/>
      <c r="E26" s="1266"/>
      <c r="F26" s="1266"/>
      <c r="G26" s="1266"/>
      <c r="H26" s="1264"/>
      <c r="I26" s="2743" t="str">
        <f>Анкета!B13</f>
        <v>ФИО</v>
      </c>
      <c r="J26" s="2743"/>
      <c r="K26" s="1260"/>
      <c r="L26" s="1260"/>
      <c r="M26" s="1260"/>
    </row>
    <row r="27" spans="1:13" ht="18">
      <c r="A27" s="1325"/>
      <c r="B27" s="1268"/>
      <c r="C27" s="1268"/>
      <c r="D27" s="1120"/>
      <c r="E27" s="1120"/>
      <c r="F27" s="1120"/>
      <c r="G27" s="1120"/>
      <c r="H27" s="1120"/>
      <c r="I27" s="1120"/>
      <c r="J27" s="1260"/>
      <c r="K27" s="1260"/>
      <c r="L27" s="1260"/>
      <c r="M27" s="1260"/>
    </row>
    <row r="28" spans="1:13" ht="18">
      <c r="A28" s="1260"/>
      <c r="B28" s="1260"/>
      <c r="C28" s="1260"/>
      <c r="D28" s="1328"/>
      <c r="E28" s="1328"/>
      <c r="F28" s="1328"/>
      <c r="G28" s="1328"/>
      <c r="H28" s="1328"/>
      <c r="I28" s="1328"/>
      <c r="J28" s="1328"/>
      <c r="K28" s="1260"/>
      <c r="L28" s="1260"/>
      <c r="M28" s="1260"/>
    </row>
    <row r="31" ht="9" customHeight="1"/>
  </sheetData>
  <sheetProtection insertRows="0" deleteRows="0"/>
  <mergeCells count="13">
    <mergeCell ref="G3:G4"/>
    <mergeCell ref="H3:J3"/>
    <mergeCell ref="K3:M3"/>
    <mergeCell ref="A2:J2"/>
    <mergeCell ref="A1:J1"/>
    <mergeCell ref="A15:C15"/>
    <mergeCell ref="A16:E23"/>
    <mergeCell ref="B26:D26"/>
    <mergeCell ref="I26:J26"/>
    <mergeCell ref="A3:A4"/>
    <mergeCell ref="B3:B4"/>
    <mergeCell ref="C3:C4"/>
    <mergeCell ref="D3:F3"/>
  </mergeCells>
  <printOptions/>
  <pageMargins left="0.7874015748031497" right="0.7874015748031497" top="1.3779527559055118" bottom="0.3937007874015748" header="0" footer="0"/>
  <pageSetup fitToHeight="1" fitToWidth="1" horizontalDpi="300" verticalDpi="300" orientation="landscape" paperSize="9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5">
    <tabColor rgb="FFCCECFF"/>
    <pageSetUpPr fitToPage="1"/>
  </sheetPr>
  <dimension ref="A1:M28"/>
  <sheetViews>
    <sheetView showGridLines="0" view="pageBreakPreview" zoomScaleNormal="75" zoomScaleSheetLayoutView="100" zoomScalePageLayoutView="0" workbookViewId="0" topLeftCell="A1">
      <selection activeCell="S12" sqref="S12"/>
    </sheetView>
  </sheetViews>
  <sheetFormatPr defaultColWidth="9.00390625" defaultRowHeight="12.75"/>
  <cols>
    <col min="1" max="1" width="7.875" style="821" customWidth="1"/>
    <col min="2" max="2" width="46.625" style="821" customWidth="1"/>
    <col min="3" max="3" width="17.875" style="821" customWidth="1"/>
    <col min="4" max="4" width="17.375" style="821" bestFit="1" customWidth="1"/>
    <col min="5" max="5" width="19.875" style="821" customWidth="1"/>
    <col min="6" max="6" width="18.375" style="821" customWidth="1"/>
    <col min="7" max="7" width="25.00390625" style="821" customWidth="1"/>
    <col min="8" max="8" width="14.875" style="821" customWidth="1"/>
    <col min="9" max="9" width="20.375" style="821" customWidth="1"/>
    <col min="10" max="10" width="19.875" style="821" customWidth="1"/>
    <col min="11" max="11" width="18.875" style="821" hidden="1" customWidth="1"/>
    <col min="12" max="12" width="18.00390625" style="821" hidden="1" customWidth="1"/>
    <col min="13" max="13" width="23.00390625" style="821" hidden="1" customWidth="1"/>
    <col min="14" max="14" width="9.375" style="821" customWidth="1"/>
    <col min="15" max="16384" width="9.375" style="821" customWidth="1"/>
  </cols>
  <sheetData>
    <row r="1" spans="1:13" ht="18">
      <c r="A1" s="2649" t="str">
        <f>Анкета!A5</f>
        <v>Теплоснабжающая организация</v>
      </c>
      <c r="B1" s="2649"/>
      <c r="C1" s="2649"/>
      <c r="D1" s="2649"/>
      <c r="E1" s="2649"/>
      <c r="F1" s="2649"/>
      <c r="G1" s="2649"/>
      <c r="H1" s="2649"/>
      <c r="I1" s="2649"/>
      <c r="J1" s="2649"/>
      <c r="K1" s="1484"/>
      <c r="L1" s="1484"/>
      <c r="M1" s="1484"/>
    </row>
    <row r="2" spans="1:13" ht="31.5" customHeight="1" thickBot="1">
      <c r="A2" s="2754" t="s">
        <v>592</v>
      </c>
      <c r="B2" s="2754"/>
      <c r="C2" s="2754"/>
      <c r="D2" s="2754"/>
      <c r="E2" s="2754"/>
      <c r="F2" s="2754"/>
      <c r="G2" s="2754"/>
      <c r="H2" s="2754"/>
      <c r="I2" s="2754"/>
      <c r="J2" s="2754"/>
      <c r="K2" s="3137"/>
      <c r="L2" s="3137"/>
      <c r="M2" s="3137"/>
    </row>
    <row r="3" spans="1:13" ht="14.25" customHeight="1">
      <c r="A3" s="2744" t="s">
        <v>191</v>
      </c>
      <c r="B3" s="2746" t="s">
        <v>118</v>
      </c>
      <c r="C3" s="2748" t="s">
        <v>303</v>
      </c>
      <c r="D3" s="2663" t="s">
        <v>536</v>
      </c>
      <c r="E3" s="2664"/>
      <c r="F3" s="2665"/>
      <c r="G3" s="2683" t="s">
        <v>823</v>
      </c>
      <c r="H3" s="2751" t="s">
        <v>863</v>
      </c>
      <c r="I3" s="2752"/>
      <c r="J3" s="2753"/>
      <c r="K3" s="2698" t="s">
        <v>864</v>
      </c>
      <c r="L3" s="2699"/>
      <c r="M3" s="2700"/>
    </row>
    <row r="4" spans="1:13" ht="18.75" thickBot="1">
      <c r="A4" s="2745"/>
      <c r="B4" s="2747"/>
      <c r="C4" s="2749"/>
      <c r="D4" s="2244">
        <v>2020</v>
      </c>
      <c r="E4" s="2242">
        <v>2021</v>
      </c>
      <c r="F4" s="2243">
        <v>2022</v>
      </c>
      <c r="G4" s="2750"/>
      <c r="H4" s="1270" t="s">
        <v>137</v>
      </c>
      <c r="I4" s="1271" t="s">
        <v>581</v>
      </c>
      <c r="J4" s="1272" t="s">
        <v>582</v>
      </c>
      <c r="K4" s="2080" t="s">
        <v>137</v>
      </c>
      <c r="L4" s="2081" t="s">
        <v>581</v>
      </c>
      <c r="M4" s="2082" t="s">
        <v>582</v>
      </c>
    </row>
    <row r="5" spans="1:13" s="986" customFormat="1" ht="19.5" customHeight="1">
      <c r="A5" s="1273" t="s">
        <v>122</v>
      </c>
      <c r="B5" s="1274" t="s">
        <v>592</v>
      </c>
      <c r="C5" s="1275" t="s">
        <v>135</v>
      </c>
      <c r="D5" s="1276">
        <f aca="true" t="shared" si="0" ref="D5:M6">D8+D11</f>
        <v>0</v>
      </c>
      <c r="E5" s="1277">
        <f t="shared" si="0"/>
        <v>0</v>
      </c>
      <c r="F5" s="1278">
        <f t="shared" si="0"/>
        <v>0</v>
      </c>
      <c r="G5" s="1279">
        <f t="shared" si="0"/>
        <v>0</v>
      </c>
      <c r="H5" s="2075">
        <f t="shared" si="0"/>
        <v>0</v>
      </c>
      <c r="I5" s="1280">
        <f t="shared" si="0"/>
        <v>0</v>
      </c>
      <c r="J5" s="1281">
        <f t="shared" si="0"/>
        <v>0</v>
      </c>
      <c r="K5" s="2083">
        <f t="shared" si="0"/>
        <v>0</v>
      </c>
      <c r="L5" s="1329">
        <f t="shared" si="0"/>
        <v>0</v>
      </c>
      <c r="M5" s="1330">
        <f t="shared" si="0"/>
        <v>0</v>
      </c>
    </row>
    <row r="6" spans="1:13" s="986" customFormat="1" ht="19.5" customHeight="1">
      <c r="A6" s="1282"/>
      <c r="B6" s="1283" t="s">
        <v>588</v>
      </c>
      <c r="C6" s="1284" t="s">
        <v>195</v>
      </c>
      <c r="D6" s="1285">
        <f>D9+D12</f>
        <v>0</v>
      </c>
      <c r="E6" s="1286">
        <f t="shared" si="0"/>
        <v>0</v>
      </c>
      <c r="F6" s="1287">
        <f t="shared" si="0"/>
        <v>0</v>
      </c>
      <c r="G6" s="1288">
        <f t="shared" si="0"/>
        <v>0</v>
      </c>
      <c r="H6" s="2076">
        <f t="shared" si="0"/>
        <v>0</v>
      </c>
      <c r="I6" s="1289">
        <f t="shared" si="0"/>
        <v>0</v>
      </c>
      <c r="J6" s="1290">
        <f t="shared" si="0"/>
        <v>0</v>
      </c>
      <c r="K6" s="2072">
        <f t="shared" si="0"/>
        <v>0</v>
      </c>
      <c r="L6" s="1319">
        <f t="shared" si="0"/>
        <v>0</v>
      </c>
      <c r="M6" s="1116">
        <f t="shared" si="0"/>
        <v>0</v>
      </c>
    </row>
    <row r="7" spans="1:13" s="986" customFormat="1" ht="19.5" customHeight="1">
      <c r="A7" s="1282"/>
      <c r="B7" s="1283" t="s">
        <v>180</v>
      </c>
      <c r="C7" s="1284" t="s">
        <v>185</v>
      </c>
      <c r="D7" s="1291" t="e">
        <f>ROUND(D5/D6*1000,2)</f>
        <v>#DIV/0!</v>
      </c>
      <c r="E7" s="1286" t="e">
        <f aca="true" t="shared" si="1" ref="E7:J7">ROUND(E5/E6*1000,2)</f>
        <v>#DIV/0!</v>
      </c>
      <c r="F7" s="1287" t="e">
        <f t="shared" si="1"/>
        <v>#DIV/0!</v>
      </c>
      <c r="G7" s="1292" t="e">
        <f t="shared" si="1"/>
        <v>#DIV/0!</v>
      </c>
      <c r="H7" s="2077" t="e">
        <f t="shared" si="1"/>
        <v>#DIV/0!</v>
      </c>
      <c r="I7" s="1293" t="e">
        <f t="shared" si="1"/>
        <v>#DIV/0!</v>
      </c>
      <c r="J7" s="1294" t="e">
        <f t="shared" si="1"/>
        <v>#DIV/0!</v>
      </c>
      <c r="K7" s="2072" t="e">
        <f>ROUND(K5/K6*1000,2)</f>
        <v>#DIV/0!</v>
      </c>
      <c r="L7" s="1319" t="e">
        <f>ROUND(L5/L6*1000,2)</f>
        <v>#DIV/0!</v>
      </c>
      <c r="M7" s="1116" t="e">
        <f>ROUND(M5/M6*1000,2)</f>
        <v>#DIV/0!</v>
      </c>
    </row>
    <row r="8" spans="1:13" s="986" customFormat="1" ht="19.5" customHeight="1">
      <c r="A8" s="1295" t="s">
        <v>138</v>
      </c>
      <c r="B8" s="1331" t="s">
        <v>589</v>
      </c>
      <c r="C8" s="1297" t="s">
        <v>135</v>
      </c>
      <c r="D8" s="1298">
        <f>D9*D10/1000</f>
        <v>0</v>
      </c>
      <c r="E8" s="1299">
        <f>E9*E10/1000</f>
        <v>0</v>
      </c>
      <c r="F8" s="1300">
        <f>F9*F10/1000</f>
        <v>0</v>
      </c>
      <c r="G8" s="1301">
        <f>G9*G10/1000</f>
        <v>0</v>
      </c>
      <c r="H8" s="2078">
        <f>I8+J8</f>
        <v>0</v>
      </c>
      <c r="I8" s="1302">
        <f>I9*I10/1000</f>
        <v>0</v>
      </c>
      <c r="J8" s="1303">
        <f>J9*J10/1000</f>
        <v>0</v>
      </c>
      <c r="K8" s="2072">
        <f>L8+M8</f>
        <v>0</v>
      </c>
      <c r="L8" s="1319">
        <f>L9*L10/1000</f>
        <v>0</v>
      </c>
      <c r="M8" s="1116">
        <f>M9*M10/1000</f>
        <v>0</v>
      </c>
    </row>
    <row r="9" spans="1:13" s="986" customFormat="1" ht="19.5" customHeight="1">
      <c r="A9" s="1295"/>
      <c r="B9" s="1283" t="s">
        <v>588</v>
      </c>
      <c r="C9" s="1284" t="s">
        <v>195</v>
      </c>
      <c r="D9" s="1285"/>
      <c r="E9" s="1286"/>
      <c r="F9" s="1287"/>
      <c r="G9" s="1288"/>
      <c r="H9" s="2077">
        <f>I9+J9</f>
        <v>0</v>
      </c>
      <c r="I9" s="1289"/>
      <c r="J9" s="1290"/>
      <c r="K9" s="2072">
        <f>L9+M9</f>
        <v>0</v>
      </c>
      <c r="L9" s="1319"/>
      <c r="M9" s="1116"/>
    </row>
    <row r="10" spans="1:13" s="986" customFormat="1" ht="19.5" customHeight="1">
      <c r="A10" s="1304"/>
      <c r="B10" s="1283" t="s">
        <v>180</v>
      </c>
      <c r="C10" s="1284" t="s">
        <v>185</v>
      </c>
      <c r="D10" s="1285"/>
      <c r="E10" s="1286"/>
      <c r="F10" s="1287"/>
      <c r="G10" s="1288"/>
      <c r="H10" s="2077" t="e">
        <f>ROUND(H8/H9*1000,2)</f>
        <v>#DIV/0!</v>
      </c>
      <c r="I10" s="1289"/>
      <c r="J10" s="1290"/>
      <c r="K10" s="2072" t="e">
        <f>ROUND(K8/K9*1000,2)</f>
        <v>#DIV/0!</v>
      </c>
      <c r="L10" s="1319"/>
      <c r="M10" s="1116"/>
    </row>
    <row r="11" spans="1:13" s="986" customFormat="1" ht="19.5" customHeight="1">
      <c r="A11" s="1304" t="s">
        <v>139</v>
      </c>
      <c r="B11" s="1331" t="s">
        <v>590</v>
      </c>
      <c r="C11" s="1297" t="s">
        <v>135</v>
      </c>
      <c r="D11" s="1298">
        <f>D12*D13/1000</f>
        <v>0</v>
      </c>
      <c r="E11" s="1299">
        <f>E12*E13/1000</f>
        <v>0</v>
      </c>
      <c r="F11" s="1300">
        <f>F12*F13/1000</f>
        <v>0</v>
      </c>
      <c r="G11" s="1301">
        <f>G12*G13/1000</f>
        <v>0</v>
      </c>
      <c r="H11" s="2078">
        <f>I11+J11</f>
        <v>0</v>
      </c>
      <c r="I11" s="1302">
        <f>I12*I13/1000</f>
        <v>0</v>
      </c>
      <c r="J11" s="1303">
        <f>J12*J13/1000</f>
        <v>0</v>
      </c>
      <c r="K11" s="2072">
        <f>L11+M11</f>
        <v>0</v>
      </c>
      <c r="L11" s="1319">
        <f>L12*L13/1000</f>
        <v>0</v>
      </c>
      <c r="M11" s="1116">
        <f>M12*M13/1000</f>
        <v>0</v>
      </c>
    </row>
    <row r="12" spans="1:13" s="986" customFormat="1" ht="19.5" customHeight="1">
      <c r="A12" s="1282"/>
      <c r="B12" s="1283" t="s">
        <v>588</v>
      </c>
      <c r="C12" s="1284" t="s">
        <v>195</v>
      </c>
      <c r="D12" s="1285"/>
      <c r="E12" s="1286"/>
      <c r="F12" s="1287"/>
      <c r="G12" s="1288"/>
      <c r="H12" s="2077">
        <f>I12+J12</f>
        <v>0</v>
      </c>
      <c r="I12" s="1289"/>
      <c r="J12" s="1290"/>
      <c r="K12" s="2072">
        <f>L12+M12</f>
        <v>0</v>
      </c>
      <c r="L12" s="1319"/>
      <c r="M12" s="1116"/>
    </row>
    <row r="13" spans="1:13" s="986" customFormat="1" ht="19.5" customHeight="1" thickBot="1">
      <c r="A13" s="1305"/>
      <c r="B13" s="1306" t="s">
        <v>180</v>
      </c>
      <c r="C13" s="1307" t="s">
        <v>185</v>
      </c>
      <c r="D13" s="1308"/>
      <c r="E13" s="1309"/>
      <c r="F13" s="1310"/>
      <c r="G13" s="1311"/>
      <c r="H13" s="2079" t="e">
        <f>ROUND(H11/H12*1000,2)</f>
        <v>#DIV/0!</v>
      </c>
      <c r="I13" s="1312"/>
      <c r="J13" s="1313"/>
      <c r="K13" s="2074" t="e">
        <f>ROUND(K11/K12*1000,2)</f>
        <v>#DIV/0!</v>
      </c>
      <c r="L13" s="1322"/>
      <c r="M13" s="1323"/>
    </row>
    <row r="14" spans="1:13" s="987" customFormat="1" ht="15.75" customHeight="1">
      <c r="A14" s="1324"/>
      <c r="B14" s="1314"/>
      <c r="C14" s="1315"/>
      <c r="D14" s="1316"/>
      <c r="E14" s="1325"/>
      <c r="F14" s="1325"/>
      <c r="G14" s="1326"/>
      <c r="H14" s="1327"/>
      <c r="I14" s="1327"/>
      <c r="J14" s="1327"/>
      <c r="K14" s="1327"/>
      <c r="L14" s="1327"/>
      <c r="M14" s="1327"/>
    </row>
    <row r="15" spans="1:13" s="987" customFormat="1" ht="38.25" customHeight="1" thickBot="1">
      <c r="A15" s="2742" t="s">
        <v>551</v>
      </c>
      <c r="B15" s="2742"/>
      <c r="C15" s="2742"/>
      <c r="D15" s="1260"/>
      <c r="E15" s="1260"/>
      <c r="F15" s="1325"/>
      <c r="G15" s="1326"/>
      <c r="H15" s="1327"/>
      <c r="I15" s="1327"/>
      <c r="J15" s="1327"/>
      <c r="K15" s="1327"/>
      <c r="L15" s="1327"/>
      <c r="M15" s="1327"/>
    </row>
    <row r="16" spans="1:13" s="987" customFormat="1" ht="19.5" customHeight="1">
      <c r="A16" s="2670" t="s">
        <v>591</v>
      </c>
      <c r="B16" s="2671"/>
      <c r="C16" s="2671"/>
      <c r="D16" s="2671"/>
      <c r="E16" s="2672"/>
      <c r="F16" s="1260"/>
      <c r="G16" s="1260"/>
      <c r="H16" s="1260"/>
      <c r="I16" s="1260"/>
      <c r="J16" s="1260"/>
      <c r="K16" s="1327"/>
      <c r="L16" s="1327"/>
      <c r="M16" s="1327"/>
    </row>
    <row r="17" spans="1:13" ht="18" customHeight="1">
      <c r="A17" s="2673"/>
      <c r="B17" s="2674"/>
      <c r="C17" s="2674"/>
      <c r="D17" s="2674"/>
      <c r="E17" s="2675"/>
      <c r="F17" s="1260"/>
      <c r="G17" s="1260"/>
      <c r="H17" s="1260"/>
      <c r="I17" s="1260"/>
      <c r="J17" s="1260"/>
      <c r="K17" s="1260"/>
      <c r="L17" s="1260"/>
      <c r="M17" s="1260"/>
    </row>
    <row r="18" spans="1:13" s="986" customFormat="1" ht="18">
      <c r="A18" s="2673"/>
      <c r="B18" s="2674"/>
      <c r="C18" s="2674"/>
      <c r="D18" s="2674"/>
      <c r="E18" s="2675"/>
      <c r="F18" s="1260"/>
      <c r="G18" s="1260"/>
      <c r="H18" s="1260"/>
      <c r="I18" s="1260"/>
      <c r="J18" s="1260"/>
      <c r="K18" s="1179"/>
      <c r="L18" s="1179"/>
      <c r="M18" s="1179"/>
    </row>
    <row r="19" spans="1:13" ht="18">
      <c r="A19" s="2673"/>
      <c r="B19" s="2674"/>
      <c r="C19" s="2674"/>
      <c r="D19" s="2674"/>
      <c r="E19" s="2675"/>
      <c r="F19" s="1260"/>
      <c r="G19" s="1260"/>
      <c r="H19" s="1260"/>
      <c r="I19" s="1260"/>
      <c r="J19" s="1260"/>
      <c r="K19" s="1260"/>
      <c r="L19" s="1260"/>
      <c r="M19" s="1260"/>
    </row>
    <row r="20" spans="1:13" ht="18">
      <c r="A20" s="2673"/>
      <c r="B20" s="2674"/>
      <c r="C20" s="2674"/>
      <c r="D20" s="2674"/>
      <c r="E20" s="2675"/>
      <c r="F20" s="1261"/>
      <c r="G20" s="1261"/>
      <c r="H20" s="1260"/>
      <c r="I20" s="1260"/>
      <c r="J20" s="1260"/>
      <c r="K20" s="1260"/>
      <c r="L20" s="1260"/>
      <c r="M20" s="1260"/>
    </row>
    <row r="21" spans="1:13" ht="18">
      <c r="A21" s="2673"/>
      <c r="B21" s="2674"/>
      <c r="C21" s="2674"/>
      <c r="D21" s="2674"/>
      <c r="E21" s="2675"/>
      <c r="F21" s="1260"/>
      <c r="G21" s="1260"/>
      <c r="H21" s="1260"/>
      <c r="I21" s="1260"/>
      <c r="J21" s="1260"/>
      <c r="K21" s="1260"/>
      <c r="L21" s="1260"/>
      <c r="M21" s="1260"/>
    </row>
    <row r="22" spans="1:13" ht="18">
      <c r="A22" s="2673"/>
      <c r="B22" s="2674"/>
      <c r="C22" s="2674"/>
      <c r="D22" s="2674"/>
      <c r="E22" s="2675"/>
      <c r="F22" s="1260"/>
      <c r="G22" s="1260"/>
      <c r="H22" s="1260"/>
      <c r="I22" s="1260"/>
      <c r="J22" s="1260"/>
      <c r="K22" s="1260"/>
      <c r="L22" s="1260"/>
      <c r="M22" s="1260"/>
    </row>
    <row r="23" spans="1:13" ht="18.75" thickBot="1">
      <c r="A23" s="2676"/>
      <c r="B23" s="2677"/>
      <c r="C23" s="2677"/>
      <c r="D23" s="2677"/>
      <c r="E23" s="2678"/>
      <c r="F23" s="1260"/>
      <c r="G23" s="1260"/>
      <c r="H23" s="1260"/>
      <c r="I23" s="1260"/>
      <c r="J23" s="1260"/>
      <c r="K23" s="1260"/>
      <c r="L23" s="1260"/>
      <c r="M23" s="1260"/>
    </row>
    <row r="24" spans="1:13" ht="18">
      <c r="A24" s="1324"/>
      <c r="B24" s="1314"/>
      <c r="C24" s="1315"/>
      <c r="D24" s="1316"/>
      <c r="E24" s="1325"/>
      <c r="F24" s="1260"/>
      <c r="G24" s="1260"/>
      <c r="H24" s="1260"/>
      <c r="I24" s="1260"/>
      <c r="J24" s="1260"/>
      <c r="K24" s="1260"/>
      <c r="L24" s="1260"/>
      <c r="M24" s="1260"/>
    </row>
    <row r="25" spans="1:13" ht="18">
      <c r="A25" s="1324"/>
      <c r="B25" s="1314"/>
      <c r="C25" s="1315"/>
      <c r="D25" s="1316"/>
      <c r="E25" s="1325"/>
      <c r="F25" s="1260"/>
      <c r="G25" s="1260"/>
      <c r="H25" s="1260"/>
      <c r="I25" s="1260"/>
      <c r="J25" s="1260"/>
      <c r="K25" s="1260"/>
      <c r="L25" s="1260"/>
      <c r="M25" s="1260"/>
    </row>
    <row r="26" spans="1:13" ht="18">
      <c r="A26" s="1325"/>
      <c r="B26" s="2734" t="s">
        <v>98</v>
      </c>
      <c r="C26" s="2734"/>
      <c r="D26" s="2734"/>
      <c r="E26" s="1266"/>
      <c r="F26" s="1266"/>
      <c r="G26" s="1266"/>
      <c r="H26" s="1264"/>
      <c r="I26" s="2743" t="str">
        <f>Анкета!B13</f>
        <v>ФИО</v>
      </c>
      <c r="J26" s="2743"/>
      <c r="K26" s="1260"/>
      <c r="L26" s="1260"/>
      <c r="M26" s="1260"/>
    </row>
    <row r="27" spans="1:13" ht="18">
      <c r="A27" s="1325"/>
      <c r="B27" s="1268"/>
      <c r="C27" s="1268"/>
      <c r="D27" s="1120"/>
      <c r="E27" s="1120"/>
      <c r="F27" s="1120"/>
      <c r="G27" s="1120"/>
      <c r="H27" s="1120"/>
      <c r="I27" s="1120"/>
      <c r="J27" s="1260"/>
      <c r="K27" s="1260"/>
      <c r="L27" s="1260"/>
      <c r="M27" s="1260"/>
    </row>
    <row r="28" spans="1:13" ht="18">
      <c r="A28" s="1260"/>
      <c r="B28" s="1260"/>
      <c r="C28" s="1260"/>
      <c r="D28" s="1260"/>
      <c r="E28" s="1260"/>
      <c r="F28" s="1260"/>
      <c r="G28" s="1260"/>
      <c r="H28" s="1260"/>
      <c r="I28" s="1260"/>
      <c r="J28" s="1260"/>
      <c r="K28" s="1260"/>
      <c r="L28" s="1260"/>
      <c r="M28" s="1260"/>
    </row>
  </sheetData>
  <sheetProtection insertRows="0" deleteRows="0"/>
  <mergeCells count="13">
    <mergeCell ref="G3:G4"/>
    <mergeCell ref="H3:J3"/>
    <mergeCell ref="K3:M3"/>
    <mergeCell ref="A1:J1"/>
    <mergeCell ref="A2:J2"/>
    <mergeCell ref="A15:C15"/>
    <mergeCell ref="A16:E23"/>
    <mergeCell ref="B26:D26"/>
    <mergeCell ref="I26:J26"/>
    <mergeCell ref="A3:A4"/>
    <mergeCell ref="B3:B4"/>
    <mergeCell ref="C3:C4"/>
    <mergeCell ref="D3:F3"/>
  </mergeCells>
  <printOptions/>
  <pageMargins left="0.7874015748031497" right="0.7874015748031497" top="1.3779527559055118" bottom="0.3937007874015748" header="0" footer="0"/>
  <pageSetup fitToHeight="1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rgb="FFFFFFCC"/>
  </sheetPr>
  <dimension ref="A1:I36"/>
  <sheetViews>
    <sheetView view="pageBreakPreview" zoomScale="115" zoomScaleSheetLayoutView="115" zoomScalePageLayoutView="0" workbookViewId="0" topLeftCell="A22">
      <selection activeCell="A3" sqref="A3"/>
    </sheetView>
  </sheetViews>
  <sheetFormatPr defaultColWidth="9.00390625" defaultRowHeight="12.75"/>
  <cols>
    <col min="1" max="1" width="5.625" style="805" customWidth="1"/>
    <col min="2" max="2" width="29.375" style="805" customWidth="1"/>
    <col min="3" max="3" width="36.00390625" style="805" customWidth="1"/>
    <col min="4" max="4" width="17.375" style="805" customWidth="1"/>
    <col min="5" max="5" width="13.00390625" style="805" customWidth="1"/>
    <col min="6" max="6" width="15.875" style="805" customWidth="1"/>
    <col min="7" max="16384" width="9.375" style="805" customWidth="1"/>
  </cols>
  <sheetData>
    <row r="1" spans="1:9" ht="12.75">
      <c r="A1" s="2305" t="str">
        <f>Анкета!A5</f>
        <v>Теплоснабжающая организация</v>
      </c>
      <c r="B1" s="2305"/>
      <c r="C1" s="2305"/>
      <c r="D1" s="2305"/>
      <c r="E1" s="2305"/>
      <c r="F1" s="2305"/>
      <c r="G1" s="804"/>
      <c r="H1" s="804"/>
      <c r="I1" s="804"/>
    </row>
    <row r="2" spans="1:9" ht="12.75">
      <c r="A2" s="2306" t="s">
        <v>825</v>
      </c>
      <c r="B2" s="2306"/>
      <c r="C2" s="2306"/>
      <c r="D2" s="2306"/>
      <c r="E2" s="2306"/>
      <c r="F2" s="2306"/>
      <c r="G2" s="804"/>
      <c r="H2" s="804"/>
      <c r="I2" s="804"/>
    </row>
    <row r="3" spans="1:6" ht="54.75" customHeight="1">
      <c r="A3" s="806" t="s">
        <v>191</v>
      </c>
      <c r="B3" s="806" t="s">
        <v>512</v>
      </c>
      <c r="C3" s="806" t="s">
        <v>513</v>
      </c>
      <c r="D3" s="806" t="s">
        <v>514</v>
      </c>
      <c r="E3" s="806" t="s">
        <v>515</v>
      </c>
      <c r="F3" s="806" t="s">
        <v>516</v>
      </c>
    </row>
    <row r="4" spans="1:6" ht="32.25" customHeight="1">
      <c r="A4" s="2307" t="s">
        <v>520</v>
      </c>
      <c r="B4" s="2308"/>
      <c r="C4" s="2308"/>
      <c r="D4" s="2308"/>
      <c r="E4" s="2308"/>
      <c r="F4" s="2309"/>
    </row>
    <row r="5" spans="1:2" ht="12.75">
      <c r="A5" s="810">
        <v>1</v>
      </c>
      <c r="B5" s="809" t="s">
        <v>521</v>
      </c>
    </row>
    <row r="6" spans="1:2" ht="25.5">
      <c r="A6" s="810">
        <v>2</v>
      </c>
      <c r="B6" s="809" t="s">
        <v>522</v>
      </c>
    </row>
    <row r="7" spans="1:2" ht="12.75">
      <c r="A7" s="810">
        <v>3</v>
      </c>
      <c r="B7" s="809" t="s">
        <v>175</v>
      </c>
    </row>
    <row r="8" spans="1:2" ht="12.75">
      <c r="A8" s="810">
        <v>4</v>
      </c>
      <c r="B8" s="809" t="s">
        <v>523</v>
      </c>
    </row>
    <row r="9" spans="1:2" ht="12.75">
      <c r="A9" s="810">
        <v>5</v>
      </c>
      <c r="B9" s="809" t="s">
        <v>308</v>
      </c>
    </row>
    <row r="10" spans="1:2" ht="114.75">
      <c r="A10" s="810">
        <v>6</v>
      </c>
      <c r="B10" s="809" t="s">
        <v>524</v>
      </c>
    </row>
    <row r="11" spans="1:2" ht="12.75">
      <c r="A11" s="810">
        <v>7</v>
      </c>
      <c r="B11" s="809" t="s">
        <v>525</v>
      </c>
    </row>
    <row r="12" spans="1:2" ht="12.75">
      <c r="A12" s="810">
        <v>8</v>
      </c>
      <c r="B12" s="809" t="s">
        <v>526</v>
      </c>
    </row>
    <row r="13" spans="1:2" ht="25.5">
      <c r="A13" s="810">
        <v>9</v>
      </c>
      <c r="B13" s="809" t="s">
        <v>527</v>
      </c>
    </row>
    <row r="14" spans="1:2" ht="38.25">
      <c r="A14" s="810">
        <v>10</v>
      </c>
      <c r="B14" s="809" t="s">
        <v>528</v>
      </c>
    </row>
    <row r="15" spans="1:2" ht="12.75">
      <c r="A15" s="810">
        <v>11</v>
      </c>
      <c r="B15" s="809" t="s">
        <v>52</v>
      </c>
    </row>
    <row r="16" spans="1:6" ht="12.75">
      <c r="A16" s="2310" t="s">
        <v>502</v>
      </c>
      <c r="B16" s="2311"/>
      <c r="C16" s="2311"/>
      <c r="D16" s="2311"/>
      <c r="E16" s="2311"/>
      <c r="F16" s="2311"/>
    </row>
    <row r="17" spans="1:2" ht="25.5">
      <c r="A17" s="811">
        <v>1</v>
      </c>
      <c r="B17" s="809" t="s">
        <v>503</v>
      </c>
    </row>
    <row r="20" spans="1:6" ht="24.75" customHeight="1">
      <c r="A20" s="2307" t="s">
        <v>529</v>
      </c>
      <c r="B20" s="2308"/>
      <c r="C20" s="2308"/>
      <c r="D20" s="2308"/>
      <c r="E20" s="2308"/>
      <c r="F20" s="2309"/>
    </row>
    <row r="21" spans="1:2" ht="89.25">
      <c r="A21" s="813">
        <v>1</v>
      </c>
      <c r="B21" s="812" t="s">
        <v>530</v>
      </c>
    </row>
    <row r="22" spans="1:2" ht="76.5">
      <c r="A22" s="811">
        <v>2</v>
      </c>
      <c r="B22" s="809" t="s">
        <v>531</v>
      </c>
    </row>
    <row r="23" spans="1:2" ht="63.75">
      <c r="A23" s="811">
        <v>3</v>
      </c>
      <c r="B23" s="809" t="s">
        <v>532</v>
      </c>
    </row>
    <row r="24" spans="1:6" ht="12.75">
      <c r="A24" s="2310" t="s">
        <v>508</v>
      </c>
      <c r="B24" s="2311"/>
      <c r="C24" s="2311"/>
      <c r="D24" s="2311"/>
      <c r="E24" s="2311"/>
      <c r="F24" s="2311"/>
    </row>
    <row r="26" spans="1:6" ht="12.75">
      <c r="A26" s="2310" t="s">
        <v>509</v>
      </c>
      <c r="B26" s="2311"/>
      <c r="C26" s="2311"/>
      <c r="D26" s="2311"/>
      <c r="E26" s="2311"/>
      <c r="F26" s="2311"/>
    </row>
    <row r="28" spans="1:6" ht="12.75">
      <c r="A28" s="2310" t="s">
        <v>533</v>
      </c>
      <c r="B28" s="2311"/>
      <c r="C28" s="2311"/>
      <c r="D28" s="2311"/>
      <c r="E28" s="2311"/>
      <c r="F28" s="2311"/>
    </row>
    <row r="31" spans="1:6" ht="24" customHeight="1">
      <c r="A31" s="2312" t="s">
        <v>517</v>
      </c>
      <c r="B31" s="2312"/>
      <c r="C31" s="2312"/>
      <c r="D31" s="2312"/>
      <c r="E31" s="2312"/>
      <c r="F31" s="2312"/>
    </row>
    <row r="34" spans="1:3" ht="12.75">
      <c r="A34" s="2313" t="s">
        <v>518</v>
      </c>
      <c r="B34" s="2313"/>
      <c r="C34" s="808"/>
    </row>
    <row r="36" spans="4:6" ht="25.5">
      <c r="D36" s="809" t="s">
        <v>519</v>
      </c>
      <c r="E36" s="2314"/>
      <c r="F36" s="2314"/>
    </row>
  </sheetData>
  <sheetProtection/>
  <mergeCells count="11">
    <mergeCell ref="A26:F26"/>
    <mergeCell ref="A28:F28"/>
    <mergeCell ref="A31:F31"/>
    <mergeCell ref="A34:B34"/>
    <mergeCell ref="E36:F36"/>
    <mergeCell ref="A1:F1"/>
    <mergeCell ref="A2:F2"/>
    <mergeCell ref="A4:F4"/>
    <mergeCell ref="A16:F16"/>
    <mergeCell ref="A20:F20"/>
    <mergeCell ref="A24:F24"/>
  </mergeCells>
  <hyperlinks>
    <hyperlink ref="B22" r:id="rId1" display="http://www.consultant.ru/document/cons_doc_LAW_323968/6b896ca9f12c6aa0f062743b8d2d2cf1e77961bc/#dst100955"/>
    <hyperlink ref="B23" r:id="rId2" display="http://www.consultant.ru/document/cons_doc_LAW_348019/043b3ec883ce309e856dd0c833f5b8b817c276e9/#dst101834"/>
  </hyperlinks>
  <printOptions/>
  <pageMargins left="0.7" right="0.7" top="0.75" bottom="0.75" header="0.3" footer="0.3"/>
  <pageSetup horizontalDpi="600" verticalDpi="600" orientation="portrait" paperSize="9" scale="79" r:id="rId3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8">
    <tabColor indexed="26"/>
  </sheetPr>
  <dimension ref="A1:M22"/>
  <sheetViews>
    <sheetView showGridLines="0" view="pageBreakPreview" zoomScaleSheetLayoutView="100" zoomScalePageLayoutView="0" workbookViewId="0" topLeftCell="A1">
      <selection activeCell="P23" sqref="P23"/>
    </sheetView>
  </sheetViews>
  <sheetFormatPr defaultColWidth="9.00390625" defaultRowHeight="12.75"/>
  <cols>
    <col min="1" max="1" width="5.375" style="15" customWidth="1"/>
    <col min="2" max="2" width="47.00390625" style="15" customWidth="1"/>
    <col min="3" max="3" width="17.375" style="15" customWidth="1"/>
    <col min="4" max="4" width="26.625" style="15" customWidth="1"/>
    <col min="5" max="5" width="24.375" style="15" customWidth="1"/>
    <col min="6" max="7" width="17.625" style="15" customWidth="1"/>
    <col min="8" max="9" width="18.00390625" style="15" customWidth="1"/>
    <col min="10" max="10" width="20.125" style="15" customWidth="1"/>
    <col min="11" max="11" width="16.00390625" style="15" hidden="1" customWidth="1"/>
    <col min="12" max="12" width="18.125" style="15" hidden="1" customWidth="1"/>
    <col min="13" max="13" width="15.00390625" style="15" hidden="1" customWidth="1"/>
    <col min="14" max="14" width="9.375" style="15" customWidth="1"/>
    <col min="15" max="16384" width="9.375" style="15" customWidth="1"/>
  </cols>
  <sheetData>
    <row r="1" spans="1:10" ht="15.75">
      <c r="A1" s="2766" t="str">
        <f>Анкета!A5</f>
        <v>Теплоснабжающая организация</v>
      </c>
      <c r="B1" s="2766"/>
      <c r="C1" s="2766"/>
      <c r="D1" s="2766"/>
      <c r="E1" s="2766"/>
      <c r="F1" s="2766"/>
      <c r="G1" s="2766"/>
      <c r="H1" s="2766"/>
      <c r="I1" s="2766"/>
      <c r="J1" s="2766"/>
    </row>
    <row r="2" spans="1:11" ht="15.75" customHeight="1">
      <c r="A2" s="2767" t="s">
        <v>417</v>
      </c>
      <c r="B2" s="2767"/>
      <c r="C2" s="2767"/>
      <c r="D2" s="2767"/>
      <c r="E2" s="2767"/>
      <c r="F2" s="2767"/>
      <c r="G2" s="2767"/>
      <c r="H2" s="2767"/>
      <c r="I2" s="2767"/>
      <c r="J2" s="2767"/>
      <c r="K2" s="149"/>
    </row>
    <row r="3" spans="1:10" ht="9.75" customHeight="1" thickBot="1">
      <c r="A3" s="1332"/>
      <c r="B3" s="1332"/>
      <c r="C3" s="1332"/>
      <c r="D3" s="1332"/>
      <c r="E3" s="1332"/>
      <c r="F3" s="1332"/>
      <c r="G3" s="1332"/>
      <c r="H3" s="1332"/>
      <c r="I3" s="1332"/>
      <c r="J3" s="1332"/>
    </row>
    <row r="4" spans="1:13" s="16" customFormat="1" ht="15.75">
      <c r="A4" s="2768" t="s">
        <v>191</v>
      </c>
      <c r="B4" s="2770" t="s">
        <v>192</v>
      </c>
      <c r="C4" s="2772" t="s">
        <v>303</v>
      </c>
      <c r="D4" s="2774" t="s">
        <v>862</v>
      </c>
      <c r="E4" s="2775"/>
      <c r="F4" s="2776"/>
      <c r="G4" s="2772" t="s">
        <v>793</v>
      </c>
      <c r="H4" s="2777" t="s">
        <v>863</v>
      </c>
      <c r="I4" s="2777"/>
      <c r="J4" s="2778"/>
      <c r="K4" s="2764" t="s">
        <v>864</v>
      </c>
      <c r="L4" s="2764"/>
      <c r="M4" s="2765"/>
    </row>
    <row r="5" spans="1:13" s="16" customFormat="1" ht="32.25" thickBot="1">
      <c r="A5" s="2769"/>
      <c r="B5" s="2771"/>
      <c r="C5" s="2773"/>
      <c r="D5" s="1333" t="s">
        <v>137</v>
      </c>
      <c r="E5" s="1335" t="s">
        <v>569</v>
      </c>
      <c r="F5" s="1336" t="s">
        <v>570</v>
      </c>
      <c r="G5" s="2773"/>
      <c r="H5" s="2084" t="s">
        <v>137</v>
      </c>
      <c r="I5" s="2085" t="s">
        <v>569</v>
      </c>
      <c r="J5" s="2086" t="s">
        <v>570</v>
      </c>
      <c r="K5" s="2090" t="s">
        <v>137</v>
      </c>
      <c r="L5" s="2091" t="s">
        <v>569</v>
      </c>
      <c r="M5" s="2092" t="s">
        <v>570</v>
      </c>
    </row>
    <row r="6" spans="1:13" ht="31.5">
      <c r="A6" s="1337">
        <v>1</v>
      </c>
      <c r="B6" s="1338" t="s">
        <v>297</v>
      </c>
      <c r="C6" s="1339" t="s">
        <v>136</v>
      </c>
      <c r="D6" s="1340">
        <f aca="true" t="shared" si="0" ref="D6:D11">E6+F6</f>
        <v>0</v>
      </c>
      <c r="E6" s="1341"/>
      <c r="F6" s="1342"/>
      <c r="G6" s="1339"/>
      <c r="H6" s="2087">
        <f aca="true" t="shared" si="1" ref="H6:H11">I6+J6</f>
        <v>0</v>
      </c>
      <c r="I6" s="1343"/>
      <c r="J6" s="1344"/>
      <c r="K6" s="2093">
        <f aca="true" t="shared" si="2" ref="K6:K11">L6+M6</f>
        <v>0</v>
      </c>
      <c r="L6" s="1343"/>
      <c r="M6" s="1344"/>
    </row>
    <row r="7" spans="1:13" ht="15.75">
      <c r="A7" s="1345"/>
      <c r="B7" s="1346"/>
      <c r="C7" s="1347"/>
      <c r="D7" s="1348">
        <f t="shared" si="0"/>
        <v>0</v>
      </c>
      <c r="E7" s="1349"/>
      <c r="F7" s="1350"/>
      <c r="G7" s="1351"/>
      <c r="H7" s="2088">
        <f t="shared" si="1"/>
        <v>0</v>
      </c>
      <c r="I7" s="1352"/>
      <c r="J7" s="1353"/>
      <c r="K7" s="2094">
        <f t="shared" si="2"/>
        <v>0</v>
      </c>
      <c r="L7" s="1352"/>
      <c r="M7" s="1353"/>
    </row>
    <row r="8" spans="1:13" ht="15.75">
      <c r="A8" s="1345"/>
      <c r="B8" s="1346"/>
      <c r="C8" s="1347"/>
      <c r="D8" s="1348">
        <f t="shared" si="0"/>
        <v>0</v>
      </c>
      <c r="E8" s="1349"/>
      <c r="F8" s="1350"/>
      <c r="G8" s="1351"/>
      <c r="H8" s="2088">
        <f t="shared" si="1"/>
        <v>0</v>
      </c>
      <c r="I8" s="1352"/>
      <c r="J8" s="1353"/>
      <c r="K8" s="2094">
        <f t="shared" si="2"/>
        <v>0</v>
      </c>
      <c r="L8" s="1352"/>
      <c r="M8" s="1353"/>
    </row>
    <row r="9" spans="1:13" ht="15.75">
      <c r="A9" s="1345"/>
      <c r="B9" s="1346"/>
      <c r="C9" s="1347"/>
      <c r="D9" s="1348">
        <f t="shared" si="0"/>
        <v>0</v>
      </c>
      <c r="E9" s="1349"/>
      <c r="F9" s="1350"/>
      <c r="G9" s="1351"/>
      <c r="H9" s="2088">
        <f t="shared" si="1"/>
        <v>0</v>
      </c>
      <c r="I9" s="1352"/>
      <c r="J9" s="1353"/>
      <c r="K9" s="2094">
        <f t="shared" si="2"/>
        <v>0</v>
      </c>
      <c r="L9" s="1352"/>
      <c r="M9" s="1353"/>
    </row>
    <row r="10" spans="1:13" ht="15.75">
      <c r="A10" s="1345"/>
      <c r="B10" s="1346"/>
      <c r="C10" s="1347"/>
      <c r="D10" s="1348">
        <f t="shared" si="0"/>
        <v>0</v>
      </c>
      <c r="E10" s="1349"/>
      <c r="F10" s="1350"/>
      <c r="G10" s="1351"/>
      <c r="H10" s="2088">
        <f t="shared" si="1"/>
        <v>0</v>
      </c>
      <c r="I10" s="1352"/>
      <c r="J10" s="1353"/>
      <c r="K10" s="2094">
        <f t="shared" si="2"/>
        <v>0</v>
      </c>
      <c r="L10" s="1352"/>
      <c r="M10" s="1353"/>
    </row>
    <row r="11" spans="1:13" ht="15.75">
      <c r="A11" s="1345"/>
      <c r="B11" s="1346" t="s">
        <v>300</v>
      </c>
      <c r="C11" s="1347"/>
      <c r="D11" s="1348">
        <f t="shared" si="0"/>
        <v>0</v>
      </c>
      <c r="E11" s="1349"/>
      <c r="F11" s="1350"/>
      <c r="G11" s="1351"/>
      <c r="H11" s="2088">
        <f t="shared" si="1"/>
        <v>0</v>
      </c>
      <c r="I11" s="1352"/>
      <c r="J11" s="1353"/>
      <c r="K11" s="2094">
        <f t="shared" si="2"/>
        <v>0</v>
      </c>
      <c r="L11" s="1352"/>
      <c r="M11" s="1353"/>
    </row>
    <row r="12" spans="1:13" s="17" customFormat="1" ht="18.75" customHeight="1" thickBot="1">
      <c r="A12" s="1354"/>
      <c r="B12" s="1355" t="s">
        <v>190</v>
      </c>
      <c r="C12" s="1356"/>
      <c r="D12" s="1357">
        <f aca="true" t="shared" si="3" ref="D12:J12">SUM(D6:D11)</f>
        <v>0</v>
      </c>
      <c r="E12" s="1358">
        <f t="shared" si="3"/>
        <v>0</v>
      </c>
      <c r="F12" s="1359">
        <f t="shared" si="3"/>
        <v>0</v>
      </c>
      <c r="G12" s="1360">
        <f t="shared" si="3"/>
        <v>0</v>
      </c>
      <c r="H12" s="2089">
        <f t="shared" si="3"/>
        <v>0</v>
      </c>
      <c r="I12" s="2240">
        <f t="shared" si="3"/>
        <v>0</v>
      </c>
      <c r="J12" s="2241">
        <f t="shared" si="3"/>
        <v>0</v>
      </c>
      <c r="K12" s="2095">
        <f>SUM(K6:K11)</f>
        <v>0</v>
      </c>
      <c r="L12" s="2240">
        <f>SUM(L6:L11)</f>
        <v>0</v>
      </c>
      <c r="M12" s="2241">
        <f>SUM(M6:M11)</f>
        <v>0</v>
      </c>
    </row>
    <row r="13" spans="1:10" ht="15.75">
      <c r="A13" s="1361"/>
      <c r="B13" s="1361"/>
      <c r="C13" s="1361"/>
      <c r="D13" s="1361"/>
      <c r="E13" s="1361"/>
      <c r="F13" s="1361"/>
      <c r="G13" s="1361"/>
      <c r="H13" s="1361"/>
      <c r="I13" s="1361"/>
      <c r="J13" s="1361"/>
    </row>
    <row r="14" spans="1:10" s="150" customFormat="1" ht="18.75">
      <c r="A14" s="2779" t="s">
        <v>98</v>
      </c>
      <c r="B14" s="2779"/>
      <c r="C14" s="2780"/>
      <c r="D14" s="2780"/>
      <c r="E14" s="1362"/>
      <c r="F14" s="1362"/>
      <c r="G14" s="1362"/>
      <c r="H14" s="1332"/>
      <c r="I14" s="2781" t="str">
        <f>Анкета!B13</f>
        <v>ФИО</v>
      </c>
      <c r="J14" s="2781"/>
    </row>
    <row r="15" spans="1:10" ht="15.75">
      <c r="A15" s="1332"/>
      <c r="B15" s="1332"/>
      <c r="C15" s="1332"/>
      <c r="D15" s="1332"/>
      <c r="E15" s="1332"/>
      <c r="F15" s="1332"/>
      <c r="G15" s="1332"/>
      <c r="H15" s="1332"/>
      <c r="I15" s="1332"/>
      <c r="J15" s="1332"/>
    </row>
    <row r="16" spans="1:10" ht="15.75">
      <c r="A16" s="989" t="s">
        <v>587</v>
      </c>
      <c r="B16" s="989"/>
      <c r="C16" s="989"/>
      <c r="D16" s="1332"/>
      <c r="E16" s="1332"/>
      <c r="F16" s="1332"/>
      <c r="G16" s="1332"/>
      <c r="H16" s="1332"/>
      <c r="I16" s="1332"/>
      <c r="J16" s="1332"/>
    </row>
    <row r="17" spans="1:10" ht="15.75" customHeight="1">
      <c r="A17" s="2755" t="s">
        <v>868</v>
      </c>
      <c r="B17" s="2756"/>
      <c r="C17" s="2757"/>
      <c r="D17" s="1332"/>
      <c r="E17" s="1332"/>
      <c r="F17" s="1332"/>
      <c r="G17" s="1332"/>
      <c r="H17" s="1332"/>
      <c r="I17" s="1332"/>
      <c r="J17" s="1332"/>
    </row>
    <row r="18" spans="1:10" ht="15.75">
      <c r="A18" s="2758"/>
      <c r="B18" s="2759"/>
      <c r="C18" s="2760"/>
      <c r="D18" s="1332"/>
      <c r="E18" s="1332"/>
      <c r="F18" s="1332"/>
      <c r="G18" s="1332"/>
      <c r="H18" s="1332"/>
      <c r="I18" s="1332"/>
      <c r="J18" s="1332"/>
    </row>
    <row r="19" spans="1:10" ht="15.75">
      <c r="A19" s="2758"/>
      <c r="B19" s="2759"/>
      <c r="C19" s="2760"/>
      <c r="D19" s="1332"/>
      <c r="E19" s="1332"/>
      <c r="F19" s="1332"/>
      <c r="G19" s="1332"/>
      <c r="H19" s="1332"/>
      <c r="I19" s="1332"/>
      <c r="J19" s="1332"/>
    </row>
    <row r="20" spans="1:10" ht="15.75">
      <c r="A20" s="2758"/>
      <c r="B20" s="2759"/>
      <c r="C20" s="2760"/>
      <c r="D20" s="1332"/>
      <c r="E20" s="1332"/>
      <c r="F20" s="1332"/>
      <c r="G20" s="1332"/>
      <c r="H20" s="1332"/>
      <c r="I20" s="1332"/>
      <c r="J20" s="1332"/>
    </row>
    <row r="21" spans="1:10" ht="15.75">
      <c r="A21" s="2758"/>
      <c r="B21" s="2759"/>
      <c r="C21" s="2760"/>
      <c r="D21" s="1332"/>
      <c r="E21" s="1332"/>
      <c r="F21" s="1332"/>
      <c r="G21" s="1332"/>
      <c r="H21" s="1332"/>
      <c r="I21" s="1332"/>
      <c r="J21" s="1332"/>
    </row>
    <row r="22" spans="1:10" ht="15.75">
      <c r="A22" s="2761"/>
      <c r="B22" s="2762"/>
      <c r="C22" s="2763"/>
      <c r="D22" s="1332"/>
      <c r="E22" s="1332"/>
      <c r="F22" s="1332"/>
      <c r="G22" s="1332"/>
      <c r="H22" s="1332"/>
      <c r="I22" s="1332"/>
      <c r="J22" s="1332"/>
    </row>
  </sheetData>
  <sheetProtection formatCells="0" formatColumns="0" formatRows="0" insertRows="0" deleteRows="0"/>
  <mergeCells count="13">
    <mergeCell ref="A14:B14"/>
    <mergeCell ref="C14:D14"/>
    <mergeCell ref="I14:J14"/>
    <mergeCell ref="A17:C22"/>
    <mergeCell ref="K4:M4"/>
    <mergeCell ref="A1:J1"/>
    <mergeCell ref="A2:J2"/>
    <mergeCell ref="A4:A5"/>
    <mergeCell ref="B4:B5"/>
    <mergeCell ref="C4:C5"/>
    <mergeCell ref="D4:F4"/>
    <mergeCell ref="G4:G5"/>
    <mergeCell ref="H4:J4"/>
  </mergeCells>
  <printOptions/>
  <pageMargins left="0.3937007874015748" right="0.3937007874015748" top="0.984251968503937" bottom="0.5905511811023623" header="0" footer="0"/>
  <pageSetup horizontalDpi="300" verticalDpi="3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7">
    <tabColor indexed="26"/>
  </sheetPr>
  <dimension ref="A1:M23"/>
  <sheetViews>
    <sheetView showGridLines="0" view="pageBreakPreview" zoomScaleSheetLayoutView="100" zoomScalePageLayoutView="0" workbookViewId="0" topLeftCell="A1">
      <selection activeCell="N29" sqref="N29"/>
    </sheetView>
  </sheetViews>
  <sheetFormatPr defaultColWidth="9.00390625" defaultRowHeight="12.75"/>
  <cols>
    <col min="1" max="1" width="5.375" style="15" customWidth="1"/>
    <col min="2" max="2" width="47.00390625" style="15" customWidth="1"/>
    <col min="3" max="3" width="17.375" style="15" customWidth="1"/>
    <col min="4" max="4" width="26.625" style="15" customWidth="1"/>
    <col min="5" max="5" width="24.375" style="15" customWidth="1"/>
    <col min="6" max="7" width="17.625" style="15" customWidth="1"/>
    <col min="8" max="8" width="18.00390625" style="15" customWidth="1"/>
    <col min="9" max="9" width="15.375" style="15" customWidth="1"/>
    <col min="10" max="10" width="20.125" style="15" customWidth="1"/>
    <col min="11" max="11" width="11.375" style="15" hidden="1" customWidth="1"/>
    <col min="12" max="12" width="16.375" style="15" hidden="1" customWidth="1"/>
    <col min="13" max="13" width="14.00390625" style="15" hidden="1" customWidth="1"/>
    <col min="14" max="14" width="9.375" style="15" customWidth="1"/>
    <col min="15" max="16384" width="9.375" style="15" customWidth="1"/>
  </cols>
  <sheetData>
    <row r="1" spans="1:10" ht="15.75">
      <c r="A1" s="2766" t="str">
        <f>Анкета!A5</f>
        <v>Теплоснабжающая организация</v>
      </c>
      <c r="B1" s="2766"/>
      <c r="C1" s="2766"/>
      <c r="D1" s="2766"/>
      <c r="E1" s="2766"/>
      <c r="F1" s="2766"/>
      <c r="G1" s="2766"/>
      <c r="H1" s="2766"/>
      <c r="I1" s="2766"/>
      <c r="J1" s="2766"/>
    </row>
    <row r="2" spans="1:11" ht="15.75" customHeight="1">
      <c r="A2" s="2784" t="s">
        <v>501</v>
      </c>
      <c r="B2" s="2784"/>
      <c r="C2" s="2784"/>
      <c r="D2" s="2784"/>
      <c r="E2" s="2784"/>
      <c r="F2" s="2784"/>
      <c r="G2" s="2784"/>
      <c r="H2" s="2784"/>
      <c r="I2" s="2784"/>
      <c r="J2" s="2784"/>
      <c r="K2" s="149"/>
    </row>
    <row r="3" ht="9.75" customHeight="1" thickBot="1"/>
    <row r="4" spans="1:13" s="16" customFormat="1" ht="12.75">
      <c r="A4" s="2795" t="s">
        <v>191</v>
      </c>
      <c r="B4" s="2793" t="s">
        <v>192</v>
      </c>
      <c r="C4" s="2782" t="s">
        <v>303</v>
      </c>
      <c r="D4" s="2797" t="s">
        <v>862</v>
      </c>
      <c r="E4" s="2798"/>
      <c r="F4" s="2799"/>
      <c r="G4" s="2782" t="s">
        <v>823</v>
      </c>
      <c r="H4" s="2800" t="s">
        <v>863</v>
      </c>
      <c r="I4" s="2800"/>
      <c r="J4" s="2801"/>
      <c r="K4" s="2786" t="s">
        <v>864</v>
      </c>
      <c r="L4" s="2786"/>
      <c r="M4" s="2787"/>
    </row>
    <row r="5" spans="1:13" s="16" customFormat="1" ht="13.5" thickBot="1">
      <c r="A5" s="2796"/>
      <c r="B5" s="2794"/>
      <c r="C5" s="2783"/>
      <c r="D5" s="773" t="s">
        <v>137</v>
      </c>
      <c r="E5" s="774" t="s">
        <v>569</v>
      </c>
      <c r="F5" s="775" t="s">
        <v>570</v>
      </c>
      <c r="G5" s="2783"/>
      <c r="H5" s="2102" t="s">
        <v>137</v>
      </c>
      <c r="I5" s="2103" t="s">
        <v>569</v>
      </c>
      <c r="J5" s="2104" t="s">
        <v>570</v>
      </c>
      <c r="K5" s="2096" t="s">
        <v>137</v>
      </c>
      <c r="L5" s="2097" t="s">
        <v>569</v>
      </c>
      <c r="M5" s="2098" t="s">
        <v>570</v>
      </c>
    </row>
    <row r="6" spans="1:13" ht="12.75">
      <c r="A6" s="1058">
        <v>1</v>
      </c>
      <c r="B6" s="1059" t="s">
        <v>297</v>
      </c>
      <c r="C6" s="1060" t="s">
        <v>136</v>
      </c>
      <c r="D6" s="1061">
        <f aca="true" t="shared" si="0" ref="D6:D11">E6+F6</f>
        <v>0</v>
      </c>
      <c r="E6" s="1062"/>
      <c r="F6" s="1063"/>
      <c r="G6" s="1060"/>
      <c r="H6" s="2105">
        <f aca="true" t="shared" si="1" ref="H6:H11">I6+J6</f>
        <v>0</v>
      </c>
      <c r="I6" s="1064"/>
      <c r="J6" s="1065"/>
      <c r="K6" s="2099">
        <f aca="true" t="shared" si="2" ref="K6:K11">L6+M6</f>
        <v>0</v>
      </c>
      <c r="L6" s="1064"/>
      <c r="M6" s="1065"/>
    </row>
    <row r="7" spans="1:13" ht="12.75">
      <c r="A7" s="20"/>
      <c r="B7" s="1052"/>
      <c r="C7" s="1056"/>
      <c r="D7" s="1066">
        <f t="shared" si="0"/>
        <v>0</v>
      </c>
      <c r="E7" s="1067"/>
      <c r="F7" s="1068"/>
      <c r="G7" s="1071"/>
      <c r="H7" s="2106">
        <f t="shared" si="1"/>
        <v>0</v>
      </c>
      <c r="I7" s="1069"/>
      <c r="J7" s="1070"/>
      <c r="K7" s="2100">
        <f t="shared" si="2"/>
        <v>0</v>
      </c>
      <c r="L7" s="1069"/>
      <c r="M7" s="1070"/>
    </row>
    <row r="8" spans="1:13" ht="12.75">
      <c r="A8" s="20"/>
      <c r="B8" s="1052"/>
      <c r="C8" s="1056"/>
      <c r="D8" s="1066">
        <f t="shared" si="0"/>
        <v>0</v>
      </c>
      <c r="E8" s="1067"/>
      <c r="F8" s="1068"/>
      <c r="G8" s="1071"/>
      <c r="H8" s="2106">
        <f t="shared" si="1"/>
        <v>0</v>
      </c>
      <c r="I8" s="1069"/>
      <c r="J8" s="1070"/>
      <c r="K8" s="2100">
        <f t="shared" si="2"/>
        <v>0</v>
      </c>
      <c r="L8" s="1069"/>
      <c r="M8" s="1070"/>
    </row>
    <row r="9" spans="1:13" ht="12.75">
      <c r="A9" s="20"/>
      <c r="B9" s="1052"/>
      <c r="C9" s="1056"/>
      <c r="D9" s="1066">
        <f t="shared" si="0"/>
        <v>0</v>
      </c>
      <c r="E9" s="1067"/>
      <c r="F9" s="1068"/>
      <c r="G9" s="1071"/>
      <c r="H9" s="2106">
        <f t="shared" si="1"/>
        <v>0</v>
      </c>
      <c r="I9" s="1069"/>
      <c r="J9" s="1070"/>
      <c r="K9" s="2100">
        <f>L9+M9</f>
        <v>0</v>
      </c>
      <c r="L9" s="1069"/>
      <c r="M9" s="1070"/>
    </row>
    <row r="10" spans="1:13" ht="12.75">
      <c r="A10" s="20"/>
      <c r="B10" s="1052"/>
      <c r="C10" s="1056"/>
      <c r="D10" s="1066">
        <f t="shared" si="0"/>
        <v>0</v>
      </c>
      <c r="E10" s="1067"/>
      <c r="F10" s="1068"/>
      <c r="G10" s="1071"/>
      <c r="H10" s="2106">
        <f t="shared" si="1"/>
        <v>0</v>
      </c>
      <c r="I10" s="1069"/>
      <c r="J10" s="1070"/>
      <c r="K10" s="2100">
        <f t="shared" si="2"/>
        <v>0</v>
      </c>
      <c r="L10" s="1069"/>
      <c r="M10" s="1070"/>
    </row>
    <row r="11" spans="1:13" ht="12.75">
      <c r="A11" s="20"/>
      <c r="B11" s="1052" t="s">
        <v>300</v>
      </c>
      <c r="C11" s="1056"/>
      <c r="D11" s="1066">
        <f t="shared" si="0"/>
        <v>0</v>
      </c>
      <c r="E11" s="1067"/>
      <c r="F11" s="1068"/>
      <c r="G11" s="1071"/>
      <c r="H11" s="2106">
        <f t="shared" si="1"/>
        <v>0</v>
      </c>
      <c r="I11" s="1069"/>
      <c r="J11" s="1070"/>
      <c r="K11" s="2100">
        <f t="shared" si="2"/>
        <v>0</v>
      </c>
      <c r="L11" s="1069"/>
      <c r="M11" s="1070"/>
    </row>
    <row r="12" spans="1:13" s="17" customFormat="1" ht="19.5" thickBot="1">
      <c r="A12" s="19"/>
      <c r="B12" s="1053" t="s">
        <v>190</v>
      </c>
      <c r="C12" s="1057"/>
      <c r="D12" s="1054">
        <f aca="true" t="shared" si="3" ref="D12:J12">SUM(D6:D11)</f>
        <v>0</v>
      </c>
      <c r="E12" s="1051">
        <f t="shared" si="3"/>
        <v>0</v>
      </c>
      <c r="F12" s="1055">
        <f t="shared" si="3"/>
        <v>0</v>
      </c>
      <c r="G12" s="1072">
        <f t="shared" si="3"/>
        <v>0</v>
      </c>
      <c r="H12" s="2107">
        <f t="shared" si="3"/>
        <v>0</v>
      </c>
      <c r="I12" s="2108">
        <f t="shared" si="3"/>
        <v>0</v>
      </c>
      <c r="J12" s="2109">
        <f t="shared" si="3"/>
        <v>0</v>
      </c>
      <c r="K12" s="2101">
        <f>SUM(K6:K11)</f>
        <v>0</v>
      </c>
      <c r="L12" s="2110">
        <f>SUM(L6:L11)</f>
        <v>0</v>
      </c>
      <c r="M12" s="2111">
        <f>SUM(M6:M11)</f>
        <v>0</v>
      </c>
    </row>
    <row r="13" spans="1:10" ht="38.25" customHeight="1">
      <c r="A13" s="2789" t="s">
        <v>636</v>
      </c>
      <c r="B13" s="2789"/>
      <c r="C13" s="2789"/>
      <c r="D13" s="2789"/>
      <c r="E13" s="2789"/>
      <c r="F13" s="2789"/>
      <c r="G13" s="2789"/>
      <c r="H13" s="2789"/>
      <c r="I13" s="2789"/>
      <c r="J13" s="2789"/>
    </row>
    <row r="14" spans="1:10" ht="18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s="150" customFormat="1" ht="18.75">
      <c r="A15" s="2785" t="s">
        <v>98</v>
      </c>
      <c r="B15" s="2785"/>
      <c r="C15" s="2790"/>
      <c r="D15" s="2790"/>
      <c r="E15" s="803"/>
      <c r="F15" s="803"/>
      <c r="G15" s="803"/>
      <c r="I15" s="2788" t="str">
        <f>Анкета!B13</f>
        <v>ФИО</v>
      </c>
      <c r="J15" s="2788"/>
    </row>
    <row r="17" spans="1:3" ht="12.75">
      <c r="A17" s="990" t="s">
        <v>587</v>
      </c>
      <c r="B17" s="990"/>
      <c r="C17" s="814"/>
    </row>
    <row r="18" spans="1:3" ht="12.75">
      <c r="A18" s="2791" t="s">
        <v>868</v>
      </c>
      <c r="B18" s="2791"/>
      <c r="C18" s="2792"/>
    </row>
    <row r="19" spans="1:3" ht="12.75">
      <c r="A19" s="2792"/>
      <c r="B19" s="2792"/>
      <c r="C19" s="2792"/>
    </row>
    <row r="20" spans="1:3" ht="12.75">
      <c r="A20" s="2792"/>
      <c r="B20" s="2792"/>
      <c r="C20" s="2792"/>
    </row>
    <row r="21" spans="1:3" ht="12.75">
      <c r="A21" s="2792"/>
      <c r="B21" s="2792"/>
      <c r="C21" s="2792"/>
    </row>
    <row r="22" spans="1:3" ht="12.75">
      <c r="A22" s="2792"/>
      <c r="B22" s="2792"/>
      <c r="C22" s="2792"/>
    </row>
    <row r="23" spans="1:3" ht="12.75">
      <c r="A23" s="2792"/>
      <c r="B23" s="2792"/>
      <c r="C23" s="2792"/>
    </row>
  </sheetData>
  <sheetProtection formatCells="0" formatColumns="0" formatRows="0" insertRows="0" deleteRows="0"/>
  <mergeCells count="14">
    <mergeCell ref="A18:C23"/>
    <mergeCell ref="A1:J1"/>
    <mergeCell ref="B4:B5"/>
    <mergeCell ref="A4:A5"/>
    <mergeCell ref="D4:F4"/>
    <mergeCell ref="H4:J4"/>
    <mergeCell ref="C4:C5"/>
    <mergeCell ref="G4:G5"/>
    <mergeCell ref="A2:J2"/>
    <mergeCell ref="A15:B15"/>
    <mergeCell ref="K4:M4"/>
    <mergeCell ref="I15:J15"/>
    <mergeCell ref="A13:J13"/>
    <mergeCell ref="C15:D15"/>
  </mergeCells>
  <printOptions/>
  <pageMargins left="0.3937007874015748" right="0.3937007874015748" top="0.984251968503937" bottom="0.5905511811023623" header="0" footer="0"/>
  <pageSetup horizontalDpi="300" verticalDpi="300" orientation="landscape" paperSize="9" scale="70" r:id="rId1"/>
  <ignoredErrors>
    <ignoredError sqref="H15" unlocked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13">
    <tabColor indexed="26"/>
  </sheetPr>
  <dimension ref="A1:M28"/>
  <sheetViews>
    <sheetView showGridLines="0" view="pageBreakPreview" zoomScaleSheetLayoutView="100" zoomScalePageLayoutView="0" workbookViewId="0" topLeftCell="A1">
      <selection activeCell="T13" sqref="T13"/>
    </sheetView>
  </sheetViews>
  <sheetFormatPr defaultColWidth="9.00390625" defaultRowHeight="12.75"/>
  <cols>
    <col min="1" max="1" width="11.50390625" style="15" customWidth="1"/>
    <col min="2" max="2" width="52.00390625" style="15" customWidth="1"/>
    <col min="3" max="3" width="17.875" style="15" customWidth="1"/>
    <col min="4" max="4" width="21.875" style="15" customWidth="1"/>
    <col min="5" max="5" width="20.125" style="15" customWidth="1"/>
    <col min="6" max="6" width="16.375" style="15" customWidth="1"/>
    <col min="7" max="7" width="20.875" style="15" customWidth="1"/>
    <col min="8" max="8" width="16.875" style="15" customWidth="1"/>
    <col min="9" max="9" width="22.00390625" style="15" customWidth="1"/>
    <col min="10" max="10" width="12.625" style="15" customWidth="1"/>
    <col min="11" max="11" width="16.375" style="15" hidden="1" customWidth="1"/>
    <col min="12" max="12" width="18.00390625" style="15" hidden="1" customWidth="1"/>
    <col min="13" max="13" width="16.375" style="15" hidden="1" customWidth="1"/>
    <col min="14" max="16384" width="9.375" style="15" customWidth="1"/>
  </cols>
  <sheetData>
    <row r="1" spans="1:10" ht="15.75">
      <c r="A1" s="2766" t="str">
        <f>Анкета!A5</f>
        <v>Теплоснабжающая организация</v>
      </c>
      <c r="B1" s="2766"/>
      <c r="C1" s="2766"/>
      <c r="D1" s="2766"/>
      <c r="E1" s="2766"/>
      <c r="F1" s="2766"/>
      <c r="G1" s="2766"/>
      <c r="H1" s="2766"/>
      <c r="I1" s="2766"/>
      <c r="J1" s="2766"/>
    </row>
    <row r="2" spans="1:10" ht="19.5" customHeight="1">
      <c r="A2" s="2767" t="s">
        <v>418</v>
      </c>
      <c r="B2" s="2767"/>
      <c r="C2" s="2767"/>
      <c r="D2" s="2767"/>
      <c r="E2" s="2767"/>
      <c r="F2" s="2767"/>
      <c r="G2" s="2767"/>
      <c r="H2" s="2767"/>
      <c r="I2" s="2767"/>
      <c r="J2" s="2767"/>
    </row>
    <row r="3" spans="1:10" ht="16.5" thickBot="1">
      <c r="A3" s="1332"/>
      <c r="B3" s="1332"/>
      <c r="C3" s="1332"/>
      <c r="D3" s="1363"/>
      <c r="E3" s="1363"/>
      <c r="F3" s="1364">
        <f>D3+E3</f>
        <v>0</v>
      </c>
      <c r="G3" s="1332"/>
      <c r="H3" s="1332"/>
      <c r="I3" s="1332"/>
      <c r="J3" s="1332"/>
    </row>
    <row r="4" spans="1:13" s="16" customFormat="1" ht="15.75">
      <c r="A4" s="2768" t="s">
        <v>191</v>
      </c>
      <c r="B4" s="2809" t="s">
        <v>192</v>
      </c>
      <c r="C4" s="2809" t="s">
        <v>303</v>
      </c>
      <c r="D4" s="2802" t="s">
        <v>862</v>
      </c>
      <c r="E4" s="2775"/>
      <c r="F4" s="2775"/>
      <c r="G4" s="2803" t="s">
        <v>823</v>
      </c>
      <c r="H4" s="2777" t="s">
        <v>863</v>
      </c>
      <c r="I4" s="2777"/>
      <c r="J4" s="2778"/>
      <c r="K4" s="2764" t="s">
        <v>864</v>
      </c>
      <c r="L4" s="2764"/>
      <c r="M4" s="2765"/>
    </row>
    <row r="5" spans="1:13" s="16" customFormat="1" ht="21.75" customHeight="1" thickBot="1">
      <c r="A5" s="2769"/>
      <c r="B5" s="2810"/>
      <c r="C5" s="2810"/>
      <c r="D5" s="1335" t="s">
        <v>137</v>
      </c>
      <c r="E5" s="1335" t="s">
        <v>569</v>
      </c>
      <c r="F5" s="1334" t="s">
        <v>570</v>
      </c>
      <c r="G5" s="2804"/>
      <c r="H5" s="2115" t="s">
        <v>137</v>
      </c>
      <c r="I5" s="2116" t="s">
        <v>569</v>
      </c>
      <c r="J5" s="2117" t="s">
        <v>570</v>
      </c>
      <c r="K5" s="2112" t="s">
        <v>137</v>
      </c>
      <c r="L5" s="2113" t="s">
        <v>569</v>
      </c>
      <c r="M5" s="2114" t="s">
        <v>570</v>
      </c>
    </row>
    <row r="6" spans="1:13" ht="15.75">
      <c r="A6" s="1365">
        <v>1</v>
      </c>
      <c r="B6" s="1366" t="s">
        <v>297</v>
      </c>
      <c r="C6" s="1341" t="s">
        <v>136</v>
      </c>
      <c r="D6" s="1366"/>
      <c r="E6" s="1366"/>
      <c r="F6" s="1367"/>
      <c r="G6" s="1368"/>
      <c r="H6" s="1369"/>
      <c r="I6" s="1370"/>
      <c r="J6" s="1371"/>
      <c r="K6" s="1369"/>
      <c r="L6" s="1370"/>
      <c r="M6" s="1371"/>
    </row>
    <row r="7" spans="1:13" ht="15.75">
      <c r="A7" s="1372"/>
      <c r="B7" s="1373"/>
      <c r="C7" s="1349" t="s">
        <v>136</v>
      </c>
      <c r="D7" s="1373"/>
      <c r="E7" s="1373"/>
      <c r="F7" s="1374"/>
      <c r="G7" s="1375"/>
      <c r="H7" s="1376"/>
      <c r="I7" s="1377"/>
      <c r="J7" s="1378"/>
      <c r="K7" s="1376"/>
      <c r="L7" s="1377"/>
      <c r="M7" s="1378"/>
    </row>
    <row r="8" spans="1:13" ht="15.75">
      <c r="A8" s="1372"/>
      <c r="B8" s="1373"/>
      <c r="C8" s="1349" t="s">
        <v>136</v>
      </c>
      <c r="D8" s="1373"/>
      <c r="E8" s="1373"/>
      <c r="F8" s="1374"/>
      <c r="G8" s="1375"/>
      <c r="H8" s="1376"/>
      <c r="I8" s="1377"/>
      <c r="J8" s="1378"/>
      <c r="K8" s="1376"/>
      <c r="L8" s="1377"/>
      <c r="M8" s="1378"/>
    </row>
    <row r="9" spans="1:13" ht="15.75">
      <c r="A9" s="1372"/>
      <c r="B9" s="1373"/>
      <c r="C9" s="1349" t="s">
        <v>136</v>
      </c>
      <c r="D9" s="1373"/>
      <c r="E9" s="1373"/>
      <c r="F9" s="1374"/>
      <c r="G9" s="1375"/>
      <c r="H9" s="1376"/>
      <c r="I9" s="1377"/>
      <c r="J9" s="1378"/>
      <c r="K9" s="1376"/>
      <c r="L9" s="1377"/>
      <c r="M9" s="1378"/>
    </row>
    <row r="10" spans="1:13" ht="16.5" thickBot="1">
      <c r="A10" s="1379"/>
      <c r="B10" s="1380"/>
      <c r="C10" s="1381" t="s">
        <v>136</v>
      </c>
      <c r="D10" s="1380"/>
      <c r="E10" s="1380"/>
      <c r="F10" s="1382"/>
      <c r="G10" s="1383"/>
      <c r="H10" s="1384"/>
      <c r="I10" s="1385"/>
      <c r="J10" s="1386"/>
      <c r="K10" s="1384"/>
      <c r="L10" s="1385"/>
      <c r="M10" s="1386"/>
    </row>
    <row r="11" spans="1:13" s="18" customFormat="1" ht="16.5" thickBot="1">
      <c r="A11" s="1387" t="s">
        <v>190</v>
      </c>
      <c r="B11" s="1388"/>
      <c r="C11" s="1388"/>
      <c r="D11" s="1389">
        <f aca="true" t="shared" si="0" ref="D11:J11">SUM(D6:D10)</f>
        <v>0</v>
      </c>
      <c r="E11" s="1389">
        <f t="shared" si="0"/>
        <v>0</v>
      </c>
      <c r="F11" s="1390">
        <f t="shared" si="0"/>
        <v>0</v>
      </c>
      <c r="G11" s="1391">
        <f t="shared" si="0"/>
        <v>0</v>
      </c>
      <c r="H11" s="1392">
        <f t="shared" si="0"/>
        <v>0</v>
      </c>
      <c r="I11" s="1393">
        <f t="shared" si="0"/>
        <v>0</v>
      </c>
      <c r="J11" s="1394">
        <f t="shared" si="0"/>
        <v>0</v>
      </c>
      <c r="K11" s="1392">
        <f>SUM(K6:K10)</f>
        <v>0</v>
      </c>
      <c r="L11" s="1393">
        <f>SUM(L6:L10)</f>
        <v>0</v>
      </c>
      <c r="M11" s="1394">
        <f>SUM(M6:M10)</f>
        <v>0</v>
      </c>
    </row>
    <row r="12" spans="1:13" ht="16.5" customHeight="1" thickBot="1">
      <c r="A12" s="2805" t="s">
        <v>502</v>
      </c>
      <c r="B12" s="2806"/>
      <c r="C12" s="2806"/>
      <c r="D12" s="2806"/>
      <c r="E12" s="2806"/>
      <c r="F12" s="2806"/>
      <c r="G12" s="2806"/>
      <c r="H12" s="2806"/>
      <c r="I12" s="2806"/>
      <c r="J12" s="2806"/>
      <c r="K12" s="2806"/>
      <c r="L12" s="2806"/>
      <c r="M12" s="2806"/>
    </row>
    <row r="13" spans="1:13" ht="47.25">
      <c r="A13" s="1365"/>
      <c r="B13" s="1366" t="s">
        <v>791</v>
      </c>
      <c r="C13" s="1341" t="s">
        <v>136</v>
      </c>
      <c r="D13" s="2055">
        <f>'Безнадеж.ко взысканию задолжен.'!G7</f>
        <v>0</v>
      </c>
      <c r="E13" s="1366"/>
      <c r="F13" s="1367">
        <f>D13+E13</f>
        <v>0</v>
      </c>
      <c r="G13" s="1368"/>
      <c r="H13" s="2054">
        <f>'Резерв по сомнительным долгам'!J7</f>
        <v>0</v>
      </c>
      <c r="I13" s="1370"/>
      <c r="J13" s="1371"/>
      <c r="K13" s="2054">
        <f>'Резерв по сомнительным долгам'!M7</f>
        <v>0</v>
      </c>
      <c r="L13" s="1370"/>
      <c r="M13" s="1371"/>
    </row>
    <row r="14" spans="1:13" ht="15.75">
      <c r="A14" s="1372"/>
      <c r="B14" s="1373" t="s">
        <v>504</v>
      </c>
      <c r="C14" s="1349" t="s">
        <v>136</v>
      </c>
      <c r="D14" s="1373"/>
      <c r="E14" s="1373"/>
      <c r="F14" s="1374"/>
      <c r="G14" s="1375"/>
      <c r="H14" s="1376"/>
      <c r="I14" s="1377"/>
      <c r="J14" s="1378"/>
      <c r="K14" s="1376"/>
      <c r="L14" s="1377"/>
      <c r="M14" s="1378"/>
    </row>
    <row r="15" spans="1:13" ht="32.25" thickBot="1">
      <c r="A15" s="1379"/>
      <c r="B15" s="1380" t="s">
        <v>505</v>
      </c>
      <c r="C15" s="1381" t="s">
        <v>136</v>
      </c>
      <c r="D15" s="1380"/>
      <c r="E15" s="1380"/>
      <c r="F15" s="1382"/>
      <c r="G15" s="1383"/>
      <c r="H15" s="1384"/>
      <c r="I15" s="1385"/>
      <c r="J15" s="1386"/>
      <c r="K15" s="1384"/>
      <c r="L15" s="1385"/>
      <c r="M15" s="1386"/>
    </row>
    <row r="16" spans="1:13" s="18" customFormat="1" ht="16.5" thickBot="1">
      <c r="A16" s="1395" t="s">
        <v>190</v>
      </c>
      <c r="B16" s="1396"/>
      <c r="C16" s="1396"/>
      <c r="D16" s="1397">
        <f aca="true" t="shared" si="1" ref="D16:J16">SUM(D11:D15)</f>
        <v>0</v>
      </c>
      <c r="E16" s="1397">
        <f t="shared" si="1"/>
        <v>0</v>
      </c>
      <c r="F16" s="1398">
        <f t="shared" si="1"/>
        <v>0</v>
      </c>
      <c r="G16" s="1399">
        <f t="shared" si="1"/>
        <v>0</v>
      </c>
      <c r="H16" s="1400">
        <f t="shared" si="1"/>
        <v>0</v>
      </c>
      <c r="I16" s="1401">
        <f t="shared" si="1"/>
        <v>0</v>
      </c>
      <c r="J16" s="1402">
        <f t="shared" si="1"/>
        <v>0</v>
      </c>
      <c r="K16" s="1400">
        <f aca="true" t="shared" si="2" ref="K16:M17">SUM(K11:K15)</f>
        <v>0</v>
      </c>
      <c r="L16" s="1401">
        <f t="shared" si="2"/>
        <v>0</v>
      </c>
      <c r="M16" s="1402">
        <f t="shared" si="2"/>
        <v>0</v>
      </c>
    </row>
    <row r="17" spans="1:13" s="18" customFormat="1" ht="16.5" thickBot="1">
      <c r="A17" s="1395" t="s">
        <v>424</v>
      </c>
      <c r="B17" s="1396"/>
      <c r="C17" s="1396"/>
      <c r="D17" s="1397">
        <f>D11+D16</f>
        <v>0</v>
      </c>
      <c r="E17" s="1397">
        <f>E11+E16</f>
        <v>0</v>
      </c>
      <c r="F17" s="1403">
        <f>F11+F16</f>
        <v>0</v>
      </c>
      <c r="G17" s="1404">
        <f>SUM(G12:G16)</f>
        <v>0</v>
      </c>
      <c r="H17" s="1405">
        <f>SUM(H12:H16)</f>
        <v>0</v>
      </c>
      <c r="I17" s="1406">
        <f>SUM(I12:I16)</f>
        <v>0</v>
      </c>
      <c r="J17" s="1407">
        <f>SUM(J12:J16)</f>
        <v>0</v>
      </c>
      <c r="K17" s="1405">
        <f t="shared" si="2"/>
        <v>0</v>
      </c>
      <c r="L17" s="1406">
        <f t="shared" si="2"/>
        <v>0</v>
      </c>
      <c r="M17" s="1407">
        <f t="shared" si="2"/>
        <v>0</v>
      </c>
    </row>
    <row r="18" spans="1:10" ht="12.75" customHeight="1">
      <c r="A18" s="1408"/>
      <c r="B18" s="1408"/>
      <c r="C18" s="1408"/>
      <c r="D18" s="1408"/>
      <c r="E18" s="1408"/>
      <c r="F18" s="1408"/>
      <c r="G18" s="1409"/>
      <c r="H18" s="1332"/>
      <c r="I18" s="1332"/>
      <c r="J18" s="1332"/>
    </row>
    <row r="19" spans="1:10" ht="12.75" customHeight="1">
      <c r="A19" s="1408"/>
      <c r="B19" s="1408"/>
      <c r="C19" s="1408"/>
      <c r="D19" s="1408"/>
      <c r="E19" s="1408"/>
      <c r="F19" s="1408"/>
      <c r="G19" s="1409"/>
      <c r="H19" s="1332"/>
      <c r="I19" s="1332"/>
      <c r="J19" s="1332"/>
    </row>
    <row r="20" spans="1:10" ht="15.75">
      <c r="A20" s="2779" t="s">
        <v>98</v>
      </c>
      <c r="B20" s="2779"/>
      <c r="C20" s="2780"/>
      <c r="D20" s="2780"/>
      <c r="E20" s="1332"/>
      <c r="F20" s="1332" t="str">
        <f>Анкета!B13</f>
        <v>ФИО</v>
      </c>
      <c r="G20" s="1332"/>
      <c r="H20" s="1332"/>
      <c r="I20" s="1332"/>
      <c r="J20" s="1332"/>
    </row>
    <row r="21" spans="1:10" ht="15.75">
      <c r="A21" s="1332"/>
      <c r="B21" s="1332"/>
      <c r="C21" s="1332"/>
      <c r="D21" s="1332"/>
      <c r="E21" s="1332"/>
      <c r="F21" s="1332"/>
      <c r="G21" s="1332"/>
      <c r="H21" s="1332"/>
      <c r="I21" s="1332"/>
      <c r="J21" s="1332"/>
    </row>
    <row r="22" spans="1:10" ht="15.75">
      <c r="A22" s="989" t="s">
        <v>593</v>
      </c>
      <c r="B22" s="989"/>
      <c r="C22" s="989"/>
      <c r="D22" s="1332"/>
      <c r="E22" s="1332"/>
      <c r="F22" s="1332"/>
      <c r="G22" s="1332"/>
      <c r="H22" s="1332"/>
      <c r="I22" s="1332"/>
      <c r="J22" s="1332"/>
    </row>
    <row r="23" spans="1:10" ht="15.75">
      <c r="A23" s="2807" t="s">
        <v>869</v>
      </c>
      <c r="B23" s="2807"/>
      <c r="C23" s="2808"/>
      <c r="D23" s="1332"/>
      <c r="E23" s="1332"/>
      <c r="F23" s="1332"/>
      <c r="G23" s="1332"/>
      <c r="H23" s="1332"/>
      <c r="I23" s="1332"/>
      <c r="J23" s="1332"/>
    </row>
    <row r="24" spans="1:10" ht="15.75">
      <c r="A24" s="2808"/>
      <c r="B24" s="2808"/>
      <c r="C24" s="2808"/>
      <c r="D24" s="1332"/>
      <c r="E24" s="1332"/>
      <c r="F24" s="1332"/>
      <c r="G24" s="1332"/>
      <c r="H24" s="1332"/>
      <c r="I24" s="1332"/>
      <c r="J24" s="1332"/>
    </row>
    <row r="25" spans="1:10" ht="15.75">
      <c r="A25" s="2808"/>
      <c r="B25" s="2808"/>
      <c r="C25" s="2808"/>
      <c r="D25" s="1332"/>
      <c r="E25" s="1332"/>
      <c r="F25" s="1332"/>
      <c r="G25" s="1332"/>
      <c r="H25" s="1332"/>
      <c r="I25" s="1332"/>
      <c r="J25" s="1332"/>
    </row>
    <row r="26" spans="1:10" ht="15.75">
      <c r="A26" s="2808"/>
      <c r="B26" s="2808"/>
      <c r="C26" s="2808"/>
      <c r="D26" s="1332"/>
      <c r="E26" s="1332"/>
      <c r="F26" s="1332"/>
      <c r="G26" s="1332"/>
      <c r="H26" s="1332"/>
      <c r="I26" s="1332"/>
      <c r="J26" s="1332"/>
    </row>
    <row r="27" spans="1:10" ht="15.75">
      <c r="A27" s="2808"/>
      <c r="B27" s="2808"/>
      <c r="C27" s="2808"/>
      <c r="D27" s="1332"/>
      <c r="E27" s="1332"/>
      <c r="F27" s="1332"/>
      <c r="G27" s="1332"/>
      <c r="H27" s="1332"/>
      <c r="I27" s="1332"/>
      <c r="J27" s="1332"/>
    </row>
    <row r="28" spans="1:10" ht="15.75">
      <c r="A28" s="2808"/>
      <c r="B28" s="2808"/>
      <c r="C28" s="2808"/>
      <c r="D28" s="1332"/>
      <c r="E28" s="1332"/>
      <c r="F28" s="1332"/>
      <c r="G28" s="1332"/>
      <c r="H28" s="1332"/>
      <c r="I28" s="1332"/>
      <c r="J28" s="1332"/>
    </row>
  </sheetData>
  <sheetProtection insertRows="0"/>
  <protectedRanges>
    <protectedRange sqref="A13:A17 A6:A11 B6:C17" name="Диапазон3"/>
    <protectedRange sqref="A6:A11 A13:A17" name="Диапазон1"/>
    <protectedRange sqref="A12 F6:F10 F13:F16" name="Диапазон2"/>
  </protectedRanges>
  <mergeCells count="13">
    <mergeCell ref="K4:M4"/>
    <mergeCell ref="A12:M12"/>
    <mergeCell ref="A23:C28"/>
    <mergeCell ref="H4:J4"/>
    <mergeCell ref="B4:B5"/>
    <mergeCell ref="A4:A5"/>
    <mergeCell ref="C4:C5"/>
    <mergeCell ref="A2:J2"/>
    <mergeCell ref="A20:B20"/>
    <mergeCell ref="D4:F4"/>
    <mergeCell ref="G4:G5"/>
    <mergeCell ref="A1:J1"/>
    <mergeCell ref="C20:D2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45" r:id="rId1"/>
  <ignoredErrors>
    <ignoredError sqref="B20 F3" unlocked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11">
    <tabColor rgb="FFFFFFCC"/>
    <pageSetUpPr fitToPage="1"/>
  </sheetPr>
  <dimension ref="A1:M20"/>
  <sheetViews>
    <sheetView view="pageBreakPreview" zoomScaleNormal="60" zoomScaleSheetLayoutView="100" zoomScalePageLayoutView="0" workbookViewId="0" topLeftCell="A1">
      <selection activeCell="B15" sqref="B15:D20"/>
    </sheetView>
  </sheetViews>
  <sheetFormatPr defaultColWidth="9.00390625" defaultRowHeight="12.75"/>
  <cols>
    <col min="1" max="1" width="9.375" style="814" customWidth="1"/>
    <col min="2" max="2" width="63.625" style="814" customWidth="1"/>
    <col min="3" max="3" width="19.00390625" style="814" customWidth="1"/>
    <col min="4" max="4" width="21.00390625" style="814" customWidth="1"/>
    <col min="5" max="5" width="22.625" style="814" customWidth="1"/>
    <col min="6" max="6" width="23.00390625" style="814" customWidth="1"/>
    <col min="7" max="7" width="21.875" style="814" customWidth="1"/>
    <col min="8" max="8" width="16.875" style="814" customWidth="1"/>
    <col min="9" max="9" width="18.625" style="814" customWidth="1"/>
    <col min="10" max="10" width="21.875" style="814" customWidth="1"/>
    <col min="11" max="11" width="23.50390625" style="814" hidden="1" customWidth="1"/>
    <col min="12" max="12" width="20.125" style="814" hidden="1" customWidth="1"/>
    <col min="13" max="13" width="18.625" style="814" hidden="1" customWidth="1"/>
    <col min="14" max="14" width="9.375" style="814" customWidth="1"/>
    <col min="15" max="16384" width="9.375" style="814" customWidth="1"/>
  </cols>
  <sheetData>
    <row r="1" spans="1:13" ht="21" customHeight="1">
      <c r="A1" s="2649" t="str">
        <f>Анкета!A5</f>
        <v>Теплоснабжающая организация</v>
      </c>
      <c r="B1" s="2649"/>
      <c r="C1" s="2649"/>
      <c r="D1" s="2649"/>
      <c r="E1" s="2649"/>
      <c r="F1" s="2649"/>
      <c r="G1" s="2649"/>
      <c r="H1" s="2649"/>
      <c r="I1" s="2649"/>
      <c r="J1" s="2649"/>
      <c r="K1" s="1484"/>
      <c r="L1" s="1484"/>
      <c r="M1" s="1484"/>
    </row>
    <row r="2" spans="1:13" s="984" customFormat="1" ht="21" customHeight="1" thickBot="1">
      <c r="A2" s="2811" t="s">
        <v>629</v>
      </c>
      <c r="B2" s="2811"/>
      <c r="C2" s="2811"/>
      <c r="D2" s="2811"/>
      <c r="E2" s="2811"/>
      <c r="F2" s="2811"/>
      <c r="G2" s="2811"/>
      <c r="H2" s="2811"/>
      <c r="I2" s="2811"/>
      <c r="J2" s="2811"/>
      <c r="K2" s="3139"/>
      <c r="L2" s="3139"/>
      <c r="M2" s="3139"/>
    </row>
    <row r="3" spans="1:13" ht="15.75">
      <c r="A3" s="2739" t="s">
        <v>191</v>
      </c>
      <c r="B3" s="2680" t="s">
        <v>119</v>
      </c>
      <c r="C3" s="2722" t="s">
        <v>303</v>
      </c>
      <c r="D3" s="2663" t="s">
        <v>862</v>
      </c>
      <c r="E3" s="2664"/>
      <c r="F3" s="2665"/>
      <c r="G3" s="2725" t="s">
        <v>823</v>
      </c>
      <c r="H3" s="2751" t="s">
        <v>863</v>
      </c>
      <c r="I3" s="2712"/>
      <c r="J3" s="2753"/>
      <c r="K3" s="2698" t="s">
        <v>870</v>
      </c>
      <c r="L3" s="2699"/>
      <c r="M3" s="2700"/>
    </row>
    <row r="4" spans="1:13" ht="16.5" thickBot="1">
      <c r="A4" s="2741"/>
      <c r="B4" s="2682"/>
      <c r="C4" s="2724"/>
      <c r="D4" s="1122" t="s">
        <v>137</v>
      </c>
      <c r="E4" s="1184" t="s">
        <v>534</v>
      </c>
      <c r="F4" s="1183" t="s">
        <v>305</v>
      </c>
      <c r="G4" s="2812"/>
      <c r="H4" s="1185" t="s">
        <v>137</v>
      </c>
      <c r="I4" s="1186" t="s">
        <v>534</v>
      </c>
      <c r="J4" s="1187" t="s">
        <v>305</v>
      </c>
      <c r="K4" s="2121" t="str">
        <f>H4</f>
        <v>Всего</v>
      </c>
      <c r="L4" s="2122" t="str">
        <f>I4</f>
        <v>произ-во</v>
      </c>
      <c r="M4" s="2123" t="str">
        <f>J4</f>
        <v>передача</v>
      </c>
    </row>
    <row r="5" spans="1:13" ht="15.75">
      <c r="A5" s="2739" t="s">
        <v>122</v>
      </c>
      <c r="B5" s="1410" t="s">
        <v>595</v>
      </c>
      <c r="C5" s="1411" t="s">
        <v>136</v>
      </c>
      <c r="D5" s="1412">
        <f>E5+F5</f>
        <v>0</v>
      </c>
      <c r="E5" s="1413"/>
      <c r="F5" s="1414"/>
      <c r="G5" s="1415">
        <f>H5+I5</f>
        <v>0</v>
      </c>
      <c r="H5" s="1416">
        <f>I5+J5</f>
        <v>0</v>
      </c>
      <c r="I5" s="1413"/>
      <c r="J5" s="1417"/>
      <c r="K5" s="2124">
        <f>L5+M5</f>
        <v>0</v>
      </c>
      <c r="L5" s="1418"/>
      <c r="M5" s="1419"/>
    </row>
    <row r="6" spans="1:13" s="990" customFormat="1" ht="15.75">
      <c r="A6" s="2740"/>
      <c r="B6" s="1420" t="s">
        <v>596</v>
      </c>
      <c r="C6" s="1421" t="s">
        <v>111</v>
      </c>
      <c r="D6" s="1422">
        <f>D5</f>
        <v>0</v>
      </c>
      <c r="E6" s="1423"/>
      <c r="F6" s="1424"/>
      <c r="G6" s="1425"/>
      <c r="H6" s="1426"/>
      <c r="I6" s="1423"/>
      <c r="J6" s="1427"/>
      <c r="K6" s="2061">
        <f>L6+M6</f>
        <v>0</v>
      </c>
      <c r="L6" s="1429"/>
      <c r="M6" s="1430"/>
    </row>
    <row r="7" spans="1:13" s="990" customFormat="1" ht="15.75">
      <c r="A7" s="2740"/>
      <c r="B7" s="1420" t="s">
        <v>597</v>
      </c>
      <c r="C7" s="1421" t="s">
        <v>599</v>
      </c>
      <c r="D7" s="1422" t="e">
        <f>D5/D6/12*1000</f>
        <v>#DIV/0!</v>
      </c>
      <c r="E7" s="1423" t="e">
        <f aca="true" t="shared" si="0" ref="E7:J7">E5/E6/12*1000</f>
        <v>#DIV/0!</v>
      </c>
      <c r="F7" s="1424" t="e">
        <f t="shared" si="0"/>
        <v>#DIV/0!</v>
      </c>
      <c r="G7" s="1425" t="e">
        <f t="shared" si="0"/>
        <v>#DIV/0!</v>
      </c>
      <c r="H7" s="1426" t="e">
        <f>H5/H6/12*1000</f>
        <v>#DIV/0!</v>
      </c>
      <c r="I7" s="1423" t="e">
        <f>I5/I6/12*1000</f>
        <v>#DIV/0!</v>
      </c>
      <c r="J7" s="1427" t="e">
        <f t="shared" si="0"/>
        <v>#DIV/0!</v>
      </c>
      <c r="K7" s="2129" t="e">
        <f>K5/K6/12*1000</f>
        <v>#DIV/0!</v>
      </c>
      <c r="L7" s="1429" t="e">
        <f>L5/L6/12*1000</f>
        <v>#DIV/0!</v>
      </c>
      <c r="M7" s="1429" t="e">
        <f>M5/M6/12*1000</f>
        <v>#DIV/0!</v>
      </c>
    </row>
    <row r="8" spans="1:13" s="984" customFormat="1" ht="16.5" thickBot="1">
      <c r="A8" s="2741"/>
      <c r="B8" s="1431" t="s">
        <v>598</v>
      </c>
      <c r="C8" s="1432" t="s">
        <v>599</v>
      </c>
      <c r="D8" s="1433"/>
      <c r="E8" s="1434"/>
      <c r="F8" s="1435"/>
      <c r="G8" s="1436"/>
      <c r="H8" s="1437"/>
      <c r="I8" s="1434"/>
      <c r="J8" s="1435"/>
      <c r="K8" s="2126"/>
      <c r="L8" s="2127"/>
      <c r="M8" s="2128"/>
    </row>
    <row r="9" spans="1:13" ht="15.75">
      <c r="A9" s="2813" t="s">
        <v>123</v>
      </c>
      <c r="B9" s="1438" t="str">
        <f>'[3]СВОД 2021'!B29</f>
        <v>Страховые взносы от ФОТ</v>
      </c>
      <c r="C9" s="1078"/>
      <c r="D9" s="1439">
        <f>E9+F9</f>
        <v>0</v>
      </c>
      <c r="E9" s="1440">
        <f>E10*E5</f>
        <v>0</v>
      </c>
      <c r="F9" s="1441">
        <f>F10*F5</f>
        <v>0</v>
      </c>
      <c r="G9" s="1442">
        <f>G10*G5</f>
        <v>0</v>
      </c>
      <c r="H9" s="1443">
        <f>I9+J9</f>
        <v>0</v>
      </c>
      <c r="I9" s="1440">
        <f>I10*I5</f>
        <v>0</v>
      </c>
      <c r="J9" s="1441">
        <f>J10*J5</f>
        <v>0</v>
      </c>
      <c r="K9" s="2124">
        <f>L9+M9</f>
        <v>0</v>
      </c>
      <c r="L9" s="2130">
        <f>ROUND(L5*L10,2)</f>
        <v>0</v>
      </c>
      <c r="M9" s="2130">
        <f>ROUND(M5*M10,2)</f>
        <v>0</v>
      </c>
    </row>
    <row r="10" spans="1:13" s="984" customFormat="1" ht="21.75" customHeight="1" thickBot="1">
      <c r="A10" s="2814"/>
      <c r="B10" s="1446" t="str">
        <f>'[3]СВОД 2021'!B30</f>
        <v>То же в % от ФОТ</v>
      </c>
      <c r="C10" s="1447"/>
      <c r="D10" s="1448">
        <v>0.302</v>
      </c>
      <c r="E10" s="1449">
        <f aca="true" t="shared" si="1" ref="E10:J10">D10</f>
        <v>0.302</v>
      </c>
      <c r="F10" s="1450">
        <f t="shared" si="1"/>
        <v>0.302</v>
      </c>
      <c r="G10" s="1451">
        <f t="shared" si="1"/>
        <v>0.302</v>
      </c>
      <c r="H10" s="1452">
        <f t="shared" si="1"/>
        <v>0.302</v>
      </c>
      <c r="I10" s="1453">
        <f t="shared" si="1"/>
        <v>0.302</v>
      </c>
      <c r="J10" s="1450">
        <f t="shared" si="1"/>
        <v>0.302</v>
      </c>
      <c r="K10" s="2125"/>
      <c r="L10" s="2131"/>
      <c r="M10" s="2132"/>
    </row>
    <row r="11" spans="1:13" ht="15.75">
      <c r="A11" s="1120"/>
      <c r="B11" s="1268"/>
      <c r="C11" s="1268"/>
      <c r="D11" s="1120"/>
      <c r="E11" s="1120"/>
      <c r="F11" s="1120"/>
      <c r="G11" s="1120"/>
      <c r="H11" s="1120"/>
      <c r="I11" s="1120"/>
      <c r="J11" s="1120"/>
      <c r="K11" s="1120"/>
      <c r="L11" s="1120"/>
      <c r="M11" s="1120"/>
    </row>
    <row r="12" spans="1:13" ht="15.75">
      <c r="A12" s="1120"/>
      <c r="B12" s="1265" t="s">
        <v>98</v>
      </c>
      <c r="C12" s="1265"/>
      <c r="D12" s="1456"/>
      <c r="E12" s="1456"/>
      <c r="F12" s="1456"/>
      <c r="G12" s="1456"/>
      <c r="H12" s="1120"/>
      <c r="I12" s="2743" t="str">
        <f>Анкета!B13</f>
        <v>ФИО</v>
      </c>
      <c r="J12" s="2743"/>
      <c r="K12" s="1120"/>
      <c r="L12" s="1120"/>
      <c r="M12" s="1120"/>
    </row>
    <row r="13" spans="1:13" ht="15.75">
      <c r="A13" s="1120"/>
      <c r="B13" s="1120"/>
      <c r="C13" s="1120"/>
      <c r="D13" s="1120"/>
      <c r="E13" s="1120"/>
      <c r="F13" s="1120"/>
      <c r="G13" s="1120"/>
      <c r="H13" s="1120"/>
      <c r="I13" s="1120"/>
      <c r="J13" s="1260"/>
      <c r="K13" s="1120"/>
      <c r="L13" s="1120"/>
      <c r="M13" s="1120"/>
    </row>
    <row r="14" spans="1:13" ht="15.75">
      <c r="A14" s="1120"/>
      <c r="B14" s="1120" t="s">
        <v>593</v>
      </c>
      <c r="C14" s="1120"/>
      <c r="D14" s="1120"/>
      <c r="E14" s="1120"/>
      <c r="F14" s="1120"/>
      <c r="G14" s="1120"/>
      <c r="H14" s="1120"/>
      <c r="I14" s="1120"/>
      <c r="J14" s="1120"/>
      <c r="K14" s="1120"/>
      <c r="L14" s="1120"/>
      <c r="M14" s="1120"/>
    </row>
    <row r="15" spans="1:13" ht="15.75">
      <c r="A15" s="1120"/>
      <c r="B15" s="2815" t="s">
        <v>594</v>
      </c>
      <c r="C15" s="2815"/>
      <c r="D15" s="2816"/>
      <c r="E15" s="1457"/>
      <c r="F15" s="1457"/>
      <c r="G15" s="1120"/>
      <c r="H15" s="1120"/>
      <c r="I15" s="1120"/>
      <c r="J15" s="1120"/>
      <c r="K15" s="1120"/>
      <c r="L15" s="1120"/>
      <c r="M15" s="1120"/>
    </row>
    <row r="16" spans="1:13" ht="15.75">
      <c r="A16" s="1120"/>
      <c r="B16" s="2816"/>
      <c r="C16" s="2816"/>
      <c r="D16" s="2816"/>
      <c r="E16" s="1457"/>
      <c r="F16" s="1457"/>
      <c r="G16" s="1120"/>
      <c r="H16" s="1120"/>
      <c r="I16" s="1120"/>
      <c r="J16" s="1120"/>
      <c r="K16" s="1120"/>
      <c r="L16" s="1120"/>
      <c r="M16" s="1120"/>
    </row>
    <row r="17" spans="1:13" ht="15.75">
      <c r="A17" s="1120"/>
      <c r="B17" s="2816"/>
      <c r="C17" s="2816"/>
      <c r="D17" s="2816"/>
      <c r="E17" s="1457"/>
      <c r="F17" s="1457"/>
      <c r="G17" s="1120"/>
      <c r="H17" s="1120"/>
      <c r="I17" s="1120"/>
      <c r="J17" s="1120"/>
      <c r="K17" s="1120"/>
      <c r="L17" s="1120"/>
      <c r="M17" s="1120"/>
    </row>
    <row r="18" spans="1:13" ht="15.75">
      <c r="A18" s="1120"/>
      <c r="B18" s="2816"/>
      <c r="C18" s="2816"/>
      <c r="D18" s="2816"/>
      <c r="E18" s="1457"/>
      <c r="F18" s="1457"/>
      <c r="G18" s="1120"/>
      <c r="H18" s="1120"/>
      <c r="I18" s="1120"/>
      <c r="J18" s="1120"/>
      <c r="K18" s="1120"/>
      <c r="L18" s="1120"/>
      <c r="M18" s="1120"/>
    </row>
    <row r="19" spans="1:13" ht="15.75">
      <c r="A19" s="1120"/>
      <c r="B19" s="2816"/>
      <c r="C19" s="2816"/>
      <c r="D19" s="2816"/>
      <c r="E19" s="1457"/>
      <c r="F19" s="1457"/>
      <c r="G19" s="1120"/>
      <c r="H19" s="1120"/>
      <c r="I19" s="1120"/>
      <c r="J19" s="1120"/>
      <c r="K19" s="1120"/>
      <c r="L19" s="1120"/>
      <c r="M19" s="1120"/>
    </row>
    <row r="20" spans="1:13" ht="15.75">
      <c r="A20" s="1120"/>
      <c r="B20" s="2816"/>
      <c r="C20" s="2816"/>
      <c r="D20" s="2816"/>
      <c r="E20" s="1457"/>
      <c r="F20" s="1457"/>
      <c r="G20" s="1120"/>
      <c r="H20" s="1120"/>
      <c r="I20" s="1120"/>
      <c r="J20" s="1120"/>
      <c r="K20" s="1120"/>
      <c r="L20" s="1120"/>
      <c r="M20" s="1120"/>
    </row>
  </sheetData>
  <sheetProtection/>
  <mergeCells count="13">
    <mergeCell ref="A9:A10"/>
    <mergeCell ref="I12:J12"/>
    <mergeCell ref="B15:D20"/>
    <mergeCell ref="A5:A8"/>
    <mergeCell ref="C3:C4"/>
    <mergeCell ref="A1:J1"/>
    <mergeCell ref="A2:J2"/>
    <mergeCell ref="A3:A4"/>
    <mergeCell ref="B3:B4"/>
    <mergeCell ref="D3:F3"/>
    <mergeCell ref="G3:G4"/>
    <mergeCell ref="H3:J3"/>
    <mergeCell ref="K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2">
    <tabColor rgb="FFFFFFCC"/>
  </sheetPr>
  <dimension ref="A1:X53"/>
  <sheetViews>
    <sheetView showGridLines="0" zoomScalePageLayoutView="0" workbookViewId="0" topLeftCell="A1">
      <selection activeCell="T5" sqref="T5:V5"/>
    </sheetView>
  </sheetViews>
  <sheetFormatPr defaultColWidth="9.00390625" defaultRowHeight="12.75"/>
  <cols>
    <col min="1" max="1" width="22.00390625" style="8" customWidth="1"/>
    <col min="2" max="2" width="9.00390625" style="8" customWidth="1"/>
    <col min="3" max="3" width="6.625" style="8" customWidth="1"/>
    <col min="4" max="4" width="5.50390625" style="8" customWidth="1"/>
    <col min="5" max="6" width="7.50390625" style="8" customWidth="1"/>
    <col min="7" max="7" width="11.125" style="8" customWidth="1"/>
    <col min="8" max="8" width="9.875" style="8" customWidth="1"/>
    <col min="9" max="9" width="12.125" style="8" customWidth="1"/>
    <col min="10" max="10" width="9.375" style="8" customWidth="1"/>
    <col min="11" max="11" width="10.875" style="8" bestFit="1" customWidth="1"/>
    <col min="12" max="12" width="10.00390625" style="8" customWidth="1"/>
    <col min="13" max="13" width="10.50390625" style="8" customWidth="1"/>
    <col min="14" max="14" width="9.125" style="8" bestFit="1" customWidth="1"/>
    <col min="15" max="15" width="11.125" style="8" bestFit="1" customWidth="1"/>
    <col min="16" max="16" width="13.125" style="8" customWidth="1"/>
    <col min="17" max="17" width="14.375" style="8" bestFit="1" customWidth="1"/>
    <col min="18" max="18" width="14.375" style="8" customWidth="1"/>
    <col min="19" max="19" width="13.00390625" style="8" customWidth="1"/>
    <col min="20" max="20" width="11.625" style="8" customWidth="1"/>
    <col min="21" max="21" width="11.875" style="8" customWidth="1"/>
    <col min="22" max="22" width="13.875" style="8" bestFit="1" customWidth="1"/>
    <col min="23" max="23" width="11.00390625" style="8" customWidth="1"/>
    <col min="24" max="16384" width="9.375" style="8" customWidth="1"/>
  </cols>
  <sheetData>
    <row r="1" spans="1:24" ht="36" customHeight="1">
      <c r="A1" s="2817" t="s">
        <v>187</v>
      </c>
      <c r="B1" s="2818"/>
      <c r="C1" s="2818"/>
      <c r="D1" s="2818"/>
      <c r="E1" s="2818"/>
      <c r="F1" s="2818"/>
      <c r="G1" s="2818"/>
      <c r="H1" s="2818"/>
      <c r="I1" s="2818"/>
      <c r="J1" s="2818"/>
      <c r="K1" s="2818"/>
      <c r="L1" s="2818"/>
      <c r="M1" s="2818"/>
      <c r="N1" s="2818"/>
      <c r="O1" s="201"/>
      <c r="P1" s="202"/>
      <c r="Q1" s="202"/>
      <c r="R1" s="202"/>
      <c r="S1" s="202"/>
      <c r="T1" s="202"/>
      <c r="U1" s="202"/>
      <c r="V1" s="202"/>
      <c r="W1" s="202"/>
      <c r="X1" s="203"/>
    </row>
    <row r="2" spans="1:24" ht="30" customHeight="1" thickBot="1">
      <c r="A2" s="2820" t="s">
        <v>871</v>
      </c>
      <c r="B2" s="2821"/>
      <c r="C2" s="2821"/>
      <c r="D2" s="2821"/>
      <c r="E2" s="2821"/>
      <c r="F2" s="2821"/>
      <c r="G2" s="2821"/>
      <c r="H2" s="733">
        <f>ROUND(16242*1.024,0)</f>
        <v>16632</v>
      </c>
      <c r="I2" s="8" t="s">
        <v>181</v>
      </c>
      <c r="J2" t="s">
        <v>486</v>
      </c>
      <c r="V2" s="204"/>
      <c r="X2" s="205"/>
    </row>
    <row r="3" spans="1:24" ht="25.5" customHeight="1" thickBot="1">
      <c r="A3" s="206"/>
      <c r="H3" s="157"/>
      <c r="I3"/>
      <c r="K3" s="2822" t="s">
        <v>392</v>
      </c>
      <c r="L3" s="2823"/>
      <c r="M3" s="2824"/>
      <c r="V3" s="204"/>
      <c r="X3" s="205"/>
    </row>
    <row r="4" spans="1:24" ht="81.75" customHeight="1">
      <c r="A4" s="165"/>
      <c r="B4" s="177" t="s">
        <v>406</v>
      </c>
      <c r="C4" s="178" t="s">
        <v>400</v>
      </c>
      <c r="D4" s="166" t="s">
        <v>199</v>
      </c>
      <c r="E4" s="166" t="s">
        <v>200</v>
      </c>
      <c r="F4" s="85" t="s">
        <v>390</v>
      </c>
      <c r="G4" s="85" t="s">
        <v>390</v>
      </c>
      <c r="H4" s="179" t="s">
        <v>399</v>
      </c>
      <c r="I4" s="178" t="s">
        <v>407</v>
      </c>
      <c r="J4" s="183" t="s">
        <v>408</v>
      </c>
      <c r="K4" s="184" t="s">
        <v>201</v>
      </c>
      <c r="L4" s="167" t="s">
        <v>389</v>
      </c>
      <c r="M4" s="185" t="s">
        <v>409</v>
      </c>
      <c r="N4" s="226" t="s">
        <v>208</v>
      </c>
      <c r="O4" s="225" t="s">
        <v>184</v>
      </c>
      <c r="P4" s="225" t="s">
        <v>411</v>
      </c>
      <c r="Q4" s="200" t="s">
        <v>413</v>
      </c>
      <c r="R4" s="200" t="s">
        <v>414</v>
      </c>
      <c r="S4" s="166" t="s">
        <v>397</v>
      </c>
      <c r="T4" s="166" t="s">
        <v>393</v>
      </c>
      <c r="U4" s="166" t="s">
        <v>394</v>
      </c>
      <c r="V4" s="167" t="s">
        <v>395</v>
      </c>
      <c r="W4" s="166" t="s">
        <v>396</v>
      </c>
      <c r="X4" s="168" t="s">
        <v>202</v>
      </c>
    </row>
    <row r="5" spans="1:24" ht="12.75">
      <c r="A5" s="10"/>
      <c r="B5" s="176"/>
      <c r="C5" s="9"/>
      <c r="D5" s="9"/>
      <c r="E5" s="163" t="s">
        <v>203</v>
      </c>
      <c r="F5" s="78" t="s">
        <v>391</v>
      </c>
      <c r="G5" s="78" t="s">
        <v>412</v>
      </c>
      <c r="H5" s="78"/>
      <c r="I5" s="9"/>
      <c r="J5" s="173"/>
      <c r="K5" s="174">
        <v>0.13</v>
      </c>
      <c r="L5" s="164">
        <v>0.04</v>
      </c>
      <c r="M5" s="175"/>
      <c r="N5" s="570">
        <v>0.2</v>
      </c>
      <c r="O5" s="571">
        <v>0.15</v>
      </c>
      <c r="P5" s="571">
        <v>0.33</v>
      </c>
      <c r="Q5" s="163"/>
      <c r="R5" s="163"/>
      <c r="S5" s="9"/>
      <c r="T5" s="569">
        <v>1.014</v>
      </c>
      <c r="U5" s="569">
        <v>1.007</v>
      </c>
      <c r="V5" s="569">
        <v>1.012</v>
      </c>
      <c r="W5" s="163"/>
      <c r="X5" s="169" t="s">
        <v>204</v>
      </c>
    </row>
    <row r="6" spans="1:24" ht="12.75">
      <c r="A6" s="572" t="s">
        <v>207</v>
      </c>
      <c r="B6" s="176">
        <v>9</v>
      </c>
      <c r="C6" s="9">
        <f>B6/(12/H6)</f>
        <v>4.5</v>
      </c>
      <c r="D6" s="9">
        <v>4</v>
      </c>
      <c r="E6" s="9">
        <v>1.4</v>
      </c>
      <c r="F6" s="9">
        <v>0.13</v>
      </c>
      <c r="G6" s="9">
        <v>0</v>
      </c>
      <c r="H6" s="9">
        <v>6</v>
      </c>
      <c r="I6" s="567">
        <f aca="true" t="shared" si="0" ref="I6:I11">$H$2</f>
        <v>16632</v>
      </c>
      <c r="J6" s="188">
        <f>C6*E6*I6</f>
        <v>104781.59999999999</v>
      </c>
      <c r="K6" s="189">
        <f>J6*F6</f>
        <v>13621.608</v>
      </c>
      <c r="L6" s="187">
        <f>J6*G6</f>
        <v>0</v>
      </c>
      <c r="M6" s="190">
        <f>IF(F6=0,0,IF(H6=6,J6/4/165*216/6,J6/4/165*288/12))</f>
        <v>5715.36</v>
      </c>
      <c r="N6" s="191">
        <f>(J6+K6+L6+M6)*$N$5</f>
        <v>24823.7136</v>
      </c>
      <c r="O6" s="187">
        <f>J6*$O$5</f>
        <v>15717.239999999998</v>
      </c>
      <c r="P6" s="187">
        <f>J6*$P$5</f>
        <v>34577.928</v>
      </c>
      <c r="Q6" s="187">
        <f>J6+K6+N6+O6+L6+M6+P6</f>
        <v>199237.44959999993</v>
      </c>
      <c r="R6" s="187">
        <f>IF(H6&lt;12,Q6*2,Q6)</f>
        <v>398474.89919999987</v>
      </c>
      <c r="S6" s="187">
        <f>R6*3</f>
        <v>1195424.6975999996</v>
      </c>
      <c r="T6" s="187">
        <f>IF(H6&lt;12,S6/3*0.5*$T$5,S6*$T$5)</f>
        <v>202026.77389439993</v>
      </c>
      <c r="U6" s="187">
        <f>IF($H6&lt;12,0,T6*$U$5)</f>
        <v>0</v>
      </c>
      <c r="V6" s="187">
        <f>IF($H6&lt;12,S6/3*2.5*$T$5*$U$5*$V$5,U6*$V$5)</f>
        <v>1029411.2642370032</v>
      </c>
      <c r="W6" s="187">
        <f>S6+T6+U6+V6</f>
        <v>2426862.7357314024</v>
      </c>
      <c r="X6" s="186">
        <f aca="true" t="shared" si="1" ref="X6:X11">W6/12/C6</f>
        <v>44941.90251354449</v>
      </c>
    </row>
    <row r="7" spans="1:24" ht="12.75">
      <c r="A7" s="572" t="s">
        <v>210</v>
      </c>
      <c r="B7" s="176">
        <v>2</v>
      </c>
      <c r="C7" s="9">
        <f>B7/(12/H7)</f>
        <v>1</v>
      </c>
      <c r="D7" s="9">
        <v>3</v>
      </c>
      <c r="E7" s="9">
        <v>1.25</v>
      </c>
      <c r="F7" s="9">
        <v>0.13</v>
      </c>
      <c r="G7" s="9">
        <v>0</v>
      </c>
      <c r="H7" s="9">
        <v>6</v>
      </c>
      <c r="I7" s="567">
        <f t="shared" si="0"/>
        <v>16632</v>
      </c>
      <c r="J7" s="188">
        <f>C7*E7*I7</f>
        <v>20790</v>
      </c>
      <c r="K7" s="189">
        <f>J7*F7</f>
        <v>2702.7000000000003</v>
      </c>
      <c r="L7" s="187">
        <f>J7*G7</f>
        <v>0</v>
      </c>
      <c r="M7" s="190">
        <f>IF(F7=0,0,IF(H7=6,J7/4/165*216/6,J7/4/165*288/12))</f>
        <v>1134</v>
      </c>
      <c r="N7" s="191">
        <f>(J7+K7+L7+M7)*$N$5</f>
        <v>4925.34</v>
      </c>
      <c r="O7" s="187">
        <f>J7*$O$5</f>
        <v>3118.5</v>
      </c>
      <c r="P7" s="187">
        <f>J7*$P$5</f>
        <v>6860.700000000001</v>
      </c>
      <c r="Q7" s="187">
        <f>J7+K7+N7+O7+L7+M7+P7</f>
        <v>39531.240000000005</v>
      </c>
      <c r="R7" s="187">
        <f>IF(H7&lt;12,Q7*2,Q7)</f>
        <v>79062.48000000001</v>
      </c>
      <c r="S7" s="187">
        <f>R7*3</f>
        <v>237187.44000000003</v>
      </c>
      <c r="T7" s="187">
        <f>IF(H7&lt;12,S7/3*0.5*$T$5,S7*$T$5)</f>
        <v>40084.67736000001</v>
      </c>
      <c r="U7" s="187">
        <f>IF($H7&lt;12,0,T7*$U$5)</f>
        <v>0</v>
      </c>
      <c r="V7" s="187">
        <f>IF($H7&lt;12,S7/3*2.5*$T$5*$U$5*$V$5,U7*$V$5)</f>
        <v>204248.2667136912</v>
      </c>
      <c r="W7" s="187">
        <f>S7+T7+U7+V7</f>
        <v>481520.3840736912</v>
      </c>
      <c r="X7" s="186">
        <f t="shared" si="1"/>
        <v>40126.6986728076</v>
      </c>
    </row>
    <row r="8" spans="1:24" ht="12.75">
      <c r="A8" s="572" t="s">
        <v>211</v>
      </c>
      <c r="B8" s="176">
        <v>1</v>
      </c>
      <c r="C8" s="9">
        <f>B8/(12/H8)</f>
        <v>1</v>
      </c>
      <c r="D8" s="9">
        <v>5</v>
      </c>
      <c r="E8" s="9">
        <v>1.57</v>
      </c>
      <c r="F8" s="9">
        <v>0</v>
      </c>
      <c r="G8" s="9">
        <v>0.04</v>
      </c>
      <c r="H8" s="9">
        <v>12</v>
      </c>
      <c r="I8" s="567">
        <f t="shared" si="0"/>
        <v>16632</v>
      </c>
      <c r="J8" s="188">
        <f>C8*E8*I8</f>
        <v>26112.24</v>
      </c>
      <c r="K8" s="189">
        <f>J8*F8</f>
        <v>0</v>
      </c>
      <c r="L8" s="187">
        <f>J8*G8</f>
        <v>1044.4896</v>
      </c>
      <c r="M8" s="190">
        <f>IF(F8=0,0,IF(H8=6,J8/4/165*216/6,J8/4/165*288/12))</f>
        <v>0</v>
      </c>
      <c r="N8" s="191">
        <f>(J8+K8+L8+M8)*$N$5</f>
        <v>5431.345920000001</v>
      </c>
      <c r="O8" s="187">
        <f>J8*$O$5</f>
        <v>3916.8360000000002</v>
      </c>
      <c r="P8" s="187">
        <f>J8*$P$5</f>
        <v>8617.039200000001</v>
      </c>
      <c r="Q8" s="187">
        <f>J8+K8+N8+O8+L8+M8+P8</f>
        <v>45121.95072</v>
      </c>
      <c r="R8" s="187">
        <f>IF(H8&lt;12,Q8*2,Q8)</f>
        <v>45121.95072</v>
      </c>
      <c r="S8" s="187">
        <f>R8*3</f>
        <v>135365.85216</v>
      </c>
      <c r="T8" s="187">
        <f>IF(H8&lt;12,S8/3*0.5*$T$5,S8*$T$5)</f>
        <v>137260.97409024002</v>
      </c>
      <c r="U8" s="187">
        <f>IF($H8&lt;12,0,T8*$U$5)</f>
        <v>138221.8009088717</v>
      </c>
      <c r="V8" s="187">
        <f>IF($H8&lt;12,S8/3*2.5*$T$5*$U$5*$V$5,U8*$V$5)</f>
        <v>139880.46251977814</v>
      </c>
      <c r="W8" s="187">
        <f>S8+T8+U8+V8</f>
        <v>550729.0896788898</v>
      </c>
      <c r="X8" s="186">
        <f t="shared" si="1"/>
        <v>45894.09080657415</v>
      </c>
    </row>
    <row r="9" spans="1:24" ht="12.75">
      <c r="A9" s="572" t="s">
        <v>212</v>
      </c>
      <c r="B9" s="176">
        <v>1</v>
      </c>
      <c r="C9" s="9">
        <f>B9/(12/H9)</f>
        <v>1</v>
      </c>
      <c r="D9" s="9">
        <v>5</v>
      </c>
      <c r="E9" s="9">
        <v>1.57</v>
      </c>
      <c r="F9" s="9">
        <v>0</v>
      </c>
      <c r="G9" s="9">
        <v>0.04</v>
      </c>
      <c r="H9" s="9">
        <v>12</v>
      </c>
      <c r="I9" s="567">
        <f t="shared" si="0"/>
        <v>16632</v>
      </c>
      <c r="J9" s="188">
        <f>C9*E9*I9</f>
        <v>26112.24</v>
      </c>
      <c r="K9" s="189">
        <f>J9*F9</f>
        <v>0</v>
      </c>
      <c r="L9" s="187">
        <f>J9*G9</f>
        <v>1044.4896</v>
      </c>
      <c r="M9" s="190">
        <f>IF(F9=0,0,IF(H9=6,J9/4/165*216/6,J9/4/165*288/12))</f>
        <v>0</v>
      </c>
      <c r="N9" s="191">
        <f>(J9+K9+L9+M9)*$N$5</f>
        <v>5431.345920000001</v>
      </c>
      <c r="O9" s="187">
        <f>J9*$O$5</f>
        <v>3916.8360000000002</v>
      </c>
      <c r="P9" s="187">
        <f>J9*$P$5</f>
        <v>8617.039200000001</v>
      </c>
      <c r="Q9" s="187">
        <f>J9+K9+N9+O9+L9+M9+P9</f>
        <v>45121.95072</v>
      </c>
      <c r="R9" s="187">
        <f>IF(H9&lt;12,Q9*2,Q9)</f>
        <v>45121.95072</v>
      </c>
      <c r="S9" s="187">
        <f>R9*3</f>
        <v>135365.85216</v>
      </c>
      <c r="T9" s="187">
        <f>IF(H9&lt;12,S9/3*0.5*$T$5,S9*$T$5)</f>
        <v>137260.97409024002</v>
      </c>
      <c r="U9" s="187">
        <f>IF($H9&lt;12,0,T9*$U$5)</f>
        <v>138221.8009088717</v>
      </c>
      <c r="V9" s="187">
        <f>IF($H9&lt;12,S9/3*2.5*$T$5*$U$5*$V$5,U9*$V$5)</f>
        <v>139880.46251977814</v>
      </c>
      <c r="W9" s="187">
        <f>S9+T9+U9+V9</f>
        <v>550729.0896788898</v>
      </c>
      <c r="X9" s="186">
        <f t="shared" si="1"/>
        <v>45894.09080657415</v>
      </c>
    </row>
    <row r="10" spans="1:24" ht="12.75">
      <c r="A10" s="572" t="s">
        <v>410</v>
      </c>
      <c r="B10" s="176">
        <v>1</v>
      </c>
      <c r="C10" s="9">
        <f>B10/(12/H10)</f>
        <v>1</v>
      </c>
      <c r="D10" s="9">
        <v>8</v>
      </c>
      <c r="E10" s="9">
        <v>2.21</v>
      </c>
      <c r="F10" s="9">
        <v>0</v>
      </c>
      <c r="G10" s="9">
        <v>0</v>
      </c>
      <c r="H10" s="9">
        <v>12</v>
      </c>
      <c r="I10" s="567">
        <f t="shared" si="0"/>
        <v>16632</v>
      </c>
      <c r="J10" s="188">
        <f>C10*E10*I10</f>
        <v>36756.72</v>
      </c>
      <c r="K10" s="189">
        <f>J10*F10</f>
        <v>0</v>
      </c>
      <c r="L10" s="187">
        <f>J10*G10</f>
        <v>0</v>
      </c>
      <c r="M10" s="190">
        <f>IF(F10=0,0,IF(H10=6,J10/4/165*216/6,J10/4/165*288/12))</f>
        <v>0</v>
      </c>
      <c r="N10" s="191">
        <f>(J10+K10+L10+M10)*$N$5</f>
        <v>7351.344000000001</v>
      </c>
      <c r="O10" s="187">
        <f>J10*$O$5</f>
        <v>5513.508</v>
      </c>
      <c r="P10" s="187">
        <f>J10*$P$5</f>
        <v>12129.717600000002</v>
      </c>
      <c r="Q10" s="187">
        <f>J10+K10+N10+O10+L10+M10+P10</f>
        <v>61751.289600000004</v>
      </c>
      <c r="R10" s="187">
        <f>IF(H10&lt;12,Q10*2,Q10)</f>
        <v>61751.289600000004</v>
      </c>
      <c r="S10" s="187">
        <f>R10*3</f>
        <v>185253.8688</v>
      </c>
      <c r="T10" s="187">
        <f>IF(H10&lt;12,S10/3*0.5*$T$5,S10*$T$5)</f>
        <v>187847.4229632</v>
      </c>
      <c r="U10" s="187">
        <f>IF($H10&lt;12,0,T10*$U$5)</f>
        <v>189162.35492394236</v>
      </c>
      <c r="V10" s="187">
        <f>IF($H10&lt;12,S10/3*2.5*$T$5*$U$5*$V$5,U10*$V$5)</f>
        <v>191432.30318302967</v>
      </c>
      <c r="W10" s="187">
        <f>S10+T10+U10+V10</f>
        <v>753695.949870172</v>
      </c>
      <c r="X10" s="186">
        <f t="shared" si="1"/>
        <v>62807.99582251433</v>
      </c>
    </row>
    <row r="11" spans="1:24" s="159" customFormat="1" ht="13.5" thickBot="1">
      <c r="A11" s="170" t="s">
        <v>205</v>
      </c>
      <c r="B11" s="180">
        <f>SUM(B6:B10)</f>
        <v>14</v>
      </c>
      <c r="C11" s="180">
        <f>SUM(C6:C10)</f>
        <v>8.5</v>
      </c>
      <c r="D11" s="12">
        <f>SUMPRODUCT(C6:C10,D6:D10)/C11</f>
        <v>4.588235294117647</v>
      </c>
      <c r="E11" s="12">
        <f>SUMPRODUCT(C6:C10,E6:E10)/C11</f>
        <v>1.5176470588235293</v>
      </c>
      <c r="F11" s="172"/>
      <c r="G11" s="172"/>
      <c r="H11" s="172"/>
      <c r="I11" s="568">
        <f t="shared" si="0"/>
        <v>16632</v>
      </c>
      <c r="J11" s="193">
        <f>SUM(J6:J10)</f>
        <v>214552.8</v>
      </c>
      <c r="K11" s="194">
        <f aca="true" t="shared" si="2" ref="K11:W11">SUM(K6:K10)</f>
        <v>16324.308</v>
      </c>
      <c r="L11" s="192">
        <f t="shared" si="2"/>
        <v>2088.9792</v>
      </c>
      <c r="M11" s="195">
        <f t="shared" si="2"/>
        <v>6849.36</v>
      </c>
      <c r="N11" s="196">
        <f>SUM(N6:N10)</f>
        <v>47963.089439999996</v>
      </c>
      <c r="O11" s="192">
        <f t="shared" si="2"/>
        <v>32182.92</v>
      </c>
      <c r="P11" s="192">
        <f t="shared" si="2"/>
        <v>70802.424</v>
      </c>
      <c r="Q11" s="192">
        <f t="shared" si="2"/>
        <v>390763.88064</v>
      </c>
      <c r="R11" s="192">
        <f t="shared" si="2"/>
        <v>629532.5702399999</v>
      </c>
      <c r="S11" s="192">
        <f t="shared" si="2"/>
        <v>1888597.7107199996</v>
      </c>
      <c r="T11" s="192">
        <f t="shared" si="2"/>
        <v>704480.8223980799</v>
      </c>
      <c r="U11" s="192">
        <f t="shared" si="2"/>
        <v>465605.95674168575</v>
      </c>
      <c r="V11" s="192">
        <f t="shared" si="2"/>
        <v>1704852.7591732803</v>
      </c>
      <c r="W11" s="192">
        <f t="shared" si="2"/>
        <v>4763537.249033046</v>
      </c>
      <c r="X11" s="198">
        <f t="shared" si="1"/>
        <v>46701.345578755354</v>
      </c>
    </row>
    <row r="12" spans="1:24" s="159" customFormat="1" ht="15">
      <c r="A12" s="207"/>
      <c r="C12" s="11"/>
      <c r="D12" s="11"/>
      <c r="I12" s="157">
        <f>H$2*W13</f>
        <v>16895.78529199398</v>
      </c>
      <c r="J12" s="158" t="s">
        <v>387</v>
      </c>
      <c r="R12" s="160"/>
      <c r="S12" s="2819" t="s">
        <v>388</v>
      </c>
      <c r="T12" s="2819"/>
      <c r="U12" s="2819"/>
      <c r="V12" s="2819"/>
      <c r="W12" s="197">
        <f>(S11+T11/T5+U11/U5/T5+V11/V5/U5/T5)</f>
        <v>4689166.567679999</v>
      </c>
      <c r="X12" s="208"/>
    </row>
    <row r="13" spans="1:24" s="159" customFormat="1" ht="13.5" thickBot="1">
      <c r="A13" s="207"/>
      <c r="C13" s="11"/>
      <c r="D13" s="11"/>
      <c r="H13" s="161"/>
      <c r="Q13" s="2825" t="s">
        <v>384</v>
      </c>
      <c r="R13" s="2825"/>
      <c r="S13" s="2825"/>
      <c r="T13" s="2825"/>
      <c r="U13" s="2825"/>
      <c r="V13" s="2825"/>
      <c r="W13" s="13">
        <f>W11/W12</f>
        <v>1.0158601065412445</v>
      </c>
      <c r="X13" s="209"/>
    </row>
    <row r="14" spans="1:24" s="159" customFormat="1" ht="13.5" thickBot="1">
      <c r="A14" s="2828" t="s">
        <v>385</v>
      </c>
      <c r="B14" s="2829"/>
      <c r="C14" s="2829"/>
      <c r="D14" s="2829"/>
      <c r="E14" s="2829"/>
      <c r="F14" s="2829"/>
      <c r="G14" s="573">
        <f>W13</f>
        <v>1.0158601065412445</v>
      </c>
      <c r="H14" s="161"/>
      <c r="R14" s="160"/>
      <c r="S14" s="160"/>
      <c r="T14" s="160"/>
      <c r="V14" s="11"/>
      <c r="W14" s="197"/>
      <c r="X14" s="209"/>
    </row>
    <row r="15" spans="1:24" s="159" customFormat="1" ht="12.75" customHeight="1">
      <c r="A15" s="2830" t="s">
        <v>386</v>
      </c>
      <c r="B15" s="2831"/>
      <c r="C15" s="2831"/>
      <c r="D15" s="2831"/>
      <c r="E15" s="2831"/>
      <c r="F15" s="2831"/>
      <c r="G15" s="574">
        <f>(K11+L11+M11)/J11</f>
        <v>0.11774559548978156</v>
      </c>
      <c r="H15" s="161"/>
      <c r="S15" s="160"/>
      <c r="T15" s="160"/>
      <c r="V15" s="11"/>
      <c r="W15" s="162"/>
      <c r="X15" s="209"/>
    </row>
    <row r="16" spans="1:24" s="159" customFormat="1" ht="12.75">
      <c r="A16" s="2832" t="s">
        <v>182</v>
      </c>
      <c r="B16" s="2833"/>
      <c r="C16" s="2833"/>
      <c r="D16" s="2833"/>
      <c r="E16" s="2833"/>
      <c r="F16" s="2833"/>
      <c r="G16" s="575">
        <f>N5</f>
        <v>0.2</v>
      </c>
      <c r="H16" s="161"/>
      <c r="S16" s="160"/>
      <c r="T16" s="160"/>
      <c r="V16" s="11"/>
      <c r="W16" s="162"/>
      <c r="X16" s="209"/>
    </row>
    <row r="17" spans="1:24" s="159" customFormat="1" ht="12.75" customHeight="1">
      <c r="A17" s="2832" t="s">
        <v>184</v>
      </c>
      <c r="B17" s="2833"/>
      <c r="C17" s="2833"/>
      <c r="D17" s="2833"/>
      <c r="E17" s="2833"/>
      <c r="F17" s="2833"/>
      <c r="G17" s="575">
        <f>O5</f>
        <v>0.15</v>
      </c>
      <c r="H17" s="161"/>
      <c r="S17" s="160"/>
      <c r="T17" s="199"/>
      <c r="V17" s="11"/>
      <c r="W17" s="162"/>
      <c r="X17" s="209"/>
    </row>
    <row r="18" spans="1:24" s="159" customFormat="1" ht="12.75" customHeight="1" thickBot="1">
      <c r="A18" s="2834" t="s">
        <v>183</v>
      </c>
      <c r="B18" s="2835"/>
      <c r="C18" s="2835"/>
      <c r="D18" s="2835"/>
      <c r="E18" s="2835"/>
      <c r="F18" s="2835"/>
      <c r="G18" s="576">
        <f>P5</f>
        <v>0.33</v>
      </c>
      <c r="H18" s="210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2"/>
      <c r="T18" s="213"/>
      <c r="U18" s="211"/>
      <c r="V18" s="214"/>
      <c r="W18" s="215"/>
      <c r="X18" s="216"/>
    </row>
    <row r="19" spans="1:24" s="159" customFormat="1" ht="12.75" customHeight="1">
      <c r="A19" s="224"/>
      <c r="B19" s="182"/>
      <c r="C19" s="182"/>
      <c r="D19" s="182"/>
      <c r="E19" s="182"/>
      <c r="F19" s="182"/>
      <c r="G19" s="181"/>
      <c r="H19" s="217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9"/>
      <c r="T19" s="219"/>
      <c r="U19" s="218"/>
      <c r="V19" s="220"/>
      <c r="W19" s="221"/>
      <c r="X19" s="222"/>
    </row>
    <row r="20" spans="1:24" ht="15.75">
      <c r="A20" s="2826" t="s">
        <v>404</v>
      </c>
      <c r="B20" s="2827"/>
      <c r="C20" s="2827"/>
      <c r="D20" s="2827"/>
      <c r="E20" s="2827"/>
      <c r="F20" s="2827"/>
      <c r="G20" s="2827"/>
      <c r="H20" s="2827"/>
      <c r="I20" s="2827"/>
      <c r="J20" s="2827"/>
      <c r="K20" s="2827"/>
      <c r="L20" s="2827"/>
      <c r="M20" s="2827"/>
      <c r="N20" s="2827"/>
      <c r="P20" s="223"/>
      <c r="X20" s="205"/>
    </row>
    <row r="21" spans="1:24" ht="12.75">
      <c r="A21" s="206"/>
      <c r="X21" s="205"/>
    </row>
    <row r="22" spans="1:24" ht="15.75" thickBot="1">
      <c r="A22" s="2820" t="str">
        <f>A2</f>
        <v>Ставка 1 разряда на 1 января 2024 г.</v>
      </c>
      <c r="B22" s="2821"/>
      <c r="C22" s="2821"/>
      <c r="D22" s="2821"/>
      <c r="E22" s="2821"/>
      <c r="F22" s="2821"/>
      <c r="G22" s="2821"/>
      <c r="H22" s="734">
        <f>H2</f>
        <v>16632</v>
      </c>
      <c r="I22" s="8" t="s">
        <v>181</v>
      </c>
      <c r="V22" s="204"/>
      <c r="X22" s="205"/>
    </row>
    <row r="23" spans="1:24" ht="29.25" customHeight="1" thickBot="1">
      <c r="A23" s="206"/>
      <c r="H23" s="157"/>
      <c r="I23"/>
      <c r="K23" s="2822" t="s">
        <v>392</v>
      </c>
      <c r="L23" s="2823"/>
      <c r="M23" s="2824"/>
      <c r="V23" s="204"/>
      <c r="X23" s="205"/>
    </row>
    <row r="24" spans="1:24" ht="81.75" customHeight="1">
      <c r="A24" s="165"/>
      <c r="B24" s="177" t="s">
        <v>406</v>
      </c>
      <c r="C24" s="178" t="s">
        <v>400</v>
      </c>
      <c r="D24" s="166" t="s">
        <v>199</v>
      </c>
      <c r="E24" s="166" t="s">
        <v>200</v>
      </c>
      <c r="F24" s="85" t="s">
        <v>390</v>
      </c>
      <c r="G24" s="85" t="s">
        <v>390</v>
      </c>
      <c r="H24" s="179" t="s">
        <v>399</v>
      </c>
      <c r="I24" s="178" t="s">
        <v>407</v>
      </c>
      <c r="J24" s="183" t="s">
        <v>408</v>
      </c>
      <c r="K24" s="184" t="s">
        <v>201</v>
      </c>
      <c r="L24" s="167" t="s">
        <v>389</v>
      </c>
      <c r="M24" s="185" t="s">
        <v>409</v>
      </c>
      <c r="N24" s="177" t="s">
        <v>208</v>
      </c>
      <c r="O24" s="178" t="s">
        <v>184</v>
      </c>
      <c r="P24" s="178" t="s">
        <v>411</v>
      </c>
      <c r="Q24" s="166" t="s">
        <v>398</v>
      </c>
      <c r="R24" s="166"/>
      <c r="S24" s="166" t="s">
        <v>397</v>
      </c>
      <c r="T24" s="166" t="s">
        <v>393</v>
      </c>
      <c r="U24" s="166" t="s">
        <v>394</v>
      </c>
      <c r="V24" s="167" t="s">
        <v>395</v>
      </c>
      <c r="W24" s="166" t="s">
        <v>396</v>
      </c>
      <c r="X24" s="168" t="s">
        <v>202</v>
      </c>
    </row>
    <row r="25" spans="1:24" ht="12.75">
      <c r="A25" s="10"/>
      <c r="B25" s="176"/>
      <c r="C25" s="9"/>
      <c r="D25" s="9"/>
      <c r="E25" s="163" t="s">
        <v>203</v>
      </c>
      <c r="F25" s="78" t="s">
        <v>391</v>
      </c>
      <c r="G25" s="78" t="s">
        <v>412</v>
      </c>
      <c r="H25" s="78"/>
      <c r="I25" s="9"/>
      <c r="J25" s="173"/>
      <c r="K25" s="174">
        <v>0.13</v>
      </c>
      <c r="L25" s="164">
        <v>0.04</v>
      </c>
      <c r="M25" s="175"/>
      <c r="N25" s="570">
        <f>N5</f>
        <v>0.2</v>
      </c>
      <c r="O25" s="571">
        <f>O5</f>
        <v>0.15</v>
      </c>
      <c r="P25" s="571">
        <f>P5</f>
        <v>0.33</v>
      </c>
      <c r="Q25" s="577"/>
      <c r="R25" s="577"/>
      <c r="S25" s="156"/>
      <c r="T25" s="569">
        <f>T5</f>
        <v>1.014</v>
      </c>
      <c r="U25" s="569">
        <f>U5</f>
        <v>1.007</v>
      </c>
      <c r="V25" s="569">
        <f>V5</f>
        <v>1.012</v>
      </c>
      <c r="W25" s="163"/>
      <c r="X25" s="169" t="s">
        <v>204</v>
      </c>
    </row>
    <row r="26" spans="1:24" ht="12.75">
      <c r="A26" s="572" t="s">
        <v>207</v>
      </c>
      <c r="B26" s="176">
        <v>9</v>
      </c>
      <c r="C26" s="9">
        <f>B26/(12/H26)</f>
        <v>4.5</v>
      </c>
      <c r="D26" s="9">
        <v>4</v>
      </c>
      <c r="E26" s="9">
        <v>1.4</v>
      </c>
      <c r="F26" s="9">
        <v>0.13</v>
      </c>
      <c r="G26" s="9">
        <v>0</v>
      </c>
      <c r="H26" s="9">
        <v>6</v>
      </c>
      <c r="I26" s="567">
        <f>$H$2</f>
        <v>16632</v>
      </c>
      <c r="J26" s="188">
        <f>C26*E26*I26</f>
        <v>104781.59999999999</v>
      </c>
      <c r="K26" s="189">
        <f>J26*F26</f>
        <v>13621.608</v>
      </c>
      <c r="L26" s="187">
        <f>J26*G26</f>
        <v>0</v>
      </c>
      <c r="M26" s="190">
        <f>IF(F26=0,0,IF(H26=6,J26/4/165*216/6,J26/4/165*288/12))</f>
        <v>5715.36</v>
      </c>
      <c r="N26" s="191">
        <f>(J26+K26+L26+M26)*$N$5</f>
        <v>24823.7136</v>
      </c>
      <c r="O26" s="187">
        <f>J26*$O$5</f>
        <v>15717.239999999998</v>
      </c>
      <c r="P26" s="187">
        <f>J26*$P$5</f>
        <v>34577.928</v>
      </c>
      <c r="Q26" s="187">
        <f>J26+K26+N26+O26+L26+M26+P26</f>
        <v>199237.44959999993</v>
      </c>
      <c r="R26" s="187">
        <f>IF(H26&lt;12,Q26*2,Q26)</f>
        <v>398474.89919999987</v>
      </c>
      <c r="S26" s="187">
        <f>R26*3</f>
        <v>1195424.6975999996</v>
      </c>
      <c r="T26" s="187">
        <f>IF(H26&lt;12,S26/3*0.5*$T$5,S26*$T$5)</f>
        <v>202026.77389439993</v>
      </c>
      <c r="U26" s="187">
        <f>IF($H26&lt;12,0,T26*$U$5)</f>
        <v>0</v>
      </c>
      <c r="V26" s="187">
        <f>IF($H26&lt;12,S26/3*2.5*$T$5*$U$5*$V$5,U26*$V$5)</f>
        <v>1029411.2642370032</v>
      </c>
      <c r="W26" s="187">
        <f>S26+T26+U26+V26</f>
        <v>2426862.7357314024</v>
      </c>
      <c r="X26" s="186">
        <f>W26/12/C26</f>
        <v>44941.90251354449</v>
      </c>
    </row>
    <row r="27" spans="1:24" ht="12.75">
      <c r="A27" s="572" t="s">
        <v>210</v>
      </c>
      <c r="B27" s="176">
        <v>2</v>
      </c>
      <c r="C27" s="9">
        <f>B27/(12/H27)</f>
        <v>1</v>
      </c>
      <c r="D27" s="9">
        <v>3</v>
      </c>
      <c r="E27" s="9">
        <v>1.25</v>
      </c>
      <c r="F27" s="9">
        <v>0.13</v>
      </c>
      <c r="G27" s="9">
        <v>0</v>
      </c>
      <c r="H27" s="9">
        <v>6</v>
      </c>
      <c r="I27" s="567">
        <f>$H$2</f>
        <v>16632</v>
      </c>
      <c r="J27" s="188">
        <f>C27*E27*I27</f>
        <v>20790</v>
      </c>
      <c r="K27" s="189">
        <f>J27*F27</f>
        <v>2702.7000000000003</v>
      </c>
      <c r="L27" s="187">
        <f>J27*G27</f>
        <v>0</v>
      </c>
      <c r="M27" s="190">
        <f>IF(F27=0,0,IF(H27=6,J27/4/165*216/6,J27/4/165*288/12))</f>
        <v>1134</v>
      </c>
      <c r="N27" s="191">
        <f>(J27+K27+L27+M27)*$N$5</f>
        <v>4925.34</v>
      </c>
      <c r="O27" s="187">
        <f>J27*$O$5</f>
        <v>3118.5</v>
      </c>
      <c r="P27" s="187">
        <f>J27*$P$5</f>
        <v>6860.700000000001</v>
      </c>
      <c r="Q27" s="187">
        <f>J27+K27+N27+O27+L27+M27+P27</f>
        <v>39531.240000000005</v>
      </c>
      <c r="R27" s="187">
        <f>IF(H27&lt;12,Q27*2,Q27)</f>
        <v>79062.48000000001</v>
      </c>
      <c r="S27" s="187">
        <f>R27*3</f>
        <v>237187.44000000003</v>
      </c>
      <c r="T27" s="187">
        <f>IF(H27&lt;12,S27/3*0.5*$T$5,S27*$T$5)</f>
        <v>40084.67736000001</v>
      </c>
      <c r="U27" s="187">
        <f>IF($H27&lt;12,0,T27*$U$5)</f>
        <v>0</v>
      </c>
      <c r="V27" s="187">
        <f>IF($H27&lt;12,S27/3*2.5*$T$5*$U$5*$V$5,U27*$V$5)</f>
        <v>204248.2667136912</v>
      </c>
      <c r="W27" s="187">
        <f>S27+T27+U27+V27</f>
        <v>481520.3840736912</v>
      </c>
      <c r="X27" s="186">
        <f>W27/12/C27</f>
        <v>40126.6986728076</v>
      </c>
    </row>
    <row r="28" spans="1:24" ht="12.75">
      <c r="A28" s="572" t="s">
        <v>211</v>
      </c>
      <c r="B28" s="176">
        <v>1</v>
      </c>
      <c r="C28" s="9">
        <f>B28/(12/H28)</f>
        <v>1</v>
      </c>
      <c r="D28" s="9">
        <v>5</v>
      </c>
      <c r="E28" s="9">
        <v>1.57</v>
      </c>
      <c r="F28" s="9">
        <v>0</v>
      </c>
      <c r="G28" s="9">
        <v>0.04</v>
      </c>
      <c r="H28" s="9">
        <v>12</v>
      </c>
      <c r="I28" s="567">
        <f>$H$2</f>
        <v>16632</v>
      </c>
      <c r="J28" s="188">
        <f>C28*E28*I28</f>
        <v>26112.24</v>
      </c>
      <c r="K28" s="189">
        <f>J28*F28</f>
        <v>0</v>
      </c>
      <c r="L28" s="187">
        <f>J28*G28</f>
        <v>1044.4896</v>
      </c>
      <c r="M28" s="190">
        <f>IF(F28=0,0,IF(H28=6,J28/4/165*216/6,J28/4/165*288/12))</f>
        <v>0</v>
      </c>
      <c r="N28" s="191">
        <f>(J28+K28+L28+M28)*$N$5</f>
        <v>5431.345920000001</v>
      </c>
      <c r="O28" s="187">
        <f>J28*$O$5</f>
        <v>3916.8360000000002</v>
      </c>
      <c r="P28" s="187">
        <f>J28*$P$5</f>
        <v>8617.039200000001</v>
      </c>
      <c r="Q28" s="187">
        <f>J28+K28+N28+O28+L28+M28+P28</f>
        <v>45121.95072</v>
      </c>
      <c r="R28" s="187">
        <f>IF(H28&lt;12,Q28*2,Q28)</f>
        <v>45121.95072</v>
      </c>
      <c r="S28" s="187">
        <f>R28*3</f>
        <v>135365.85216</v>
      </c>
      <c r="T28" s="187">
        <f>IF(H28&lt;12,S28/3*0.5*$T$5,S28*$T$5)</f>
        <v>137260.97409024002</v>
      </c>
      <c r="U28" s="187">
        <f>IF($H28&lt;12,0,T28*$U$5)</f>
        <v>138221.8009088717</v>
      </c>
      <c r="V28" s="187">
        <f>IF($H28&lt;12,S28/3*2.5*$T$5*$U$5*$V$5,U28*$V$5)</f>
        <v>139880.46251977814</v>
      </c>
      <c r="W28" s="187">
        <f>S28+T28+U28+V28</f>
        <v>550729.0896788898</v>
      </c>
      <c r="X28" s="186">
        <f>W28/12/C28</f>
        <v>45894.09080657415</v>
      </c>
    </row>
    <row r="29" spans="1:24" ht="12.75">
      <c r="A29" s="572" t="s">
        <v>410</v>
      </c>
      <c r="B29" s="176">
        <v>1</v>
      </c>
      <c r="C29" s="9">
        <f>B29/(12/H29)</f>
        <v>1</v>
      </c>
      <c r="D29" s="9">
        <v>8</v>
      </c>
      <c r="E29" s="9">
        <v>2.21</v>
      </c>
      <c r="F29" s="9">
        <v>0</v>
      </c>
      <c r="G29" s="9">
        <v>0</v>
      </c>
      <c r="H29" s="9">
        <v>12</v>
      </c>
      <c r="I29" s="567">
        <f>$H$2</f>
        <v>16632</v>
      </c>
      <c r="J29" s="188">
        <f>C29*E29*I29</f>
        <v>36756.72</v>
      </c>
      <c r="K29" s="189">
        <f>J29*F29</f>
        <v>0</v>
      </c>
      <c r="L29" s="187">
        <f>J29*G29</f>
        <v>0</v>
      </c>
      <c r="M29" s="190">
        <f>IF(F29=0,0,IF(H29=6,J29/4/165*216/6,J29/4/165*288/12))</f>
        <v>0</v>
      </c>
      <c r="N29" s="191">
        <f>(J29+K29+L29+M29)*$N$5</f>
        <v>7351.344000000001</v>
      </c>
      <c r="O29" s="187">
        <f>J29*$O$5</f>
        <v>5513.508</v>
      </c>
      <c r="P29" s="187">
        <f>J29*$P$5</f>
        <v>12129.717600000002</v>
      </c>
      <c r="Q29" s="187">
        <f>J29+K29+N29+O29+L29+M29+P29</f>
        <v>61751.289600000004</v>
      </c>
      <c r="R29" s="187">
        <f>IF(H29&lt;12,Q29*2,Q29)</f>
        <v>61751.289600000004</v>
      </c>
      <c r="S29" s="187">
        <f>R29*3</f>
        <v>185253.8688</v>
      </c>
      <c r="T29" s="187">
        <f>IF(H29&lt;12,S29/3*0.5*$T$5,S29*$T$5)</f>
        <v>187847.4229632</v>
      </c>
      <c r="U29" s="187">
        <f>IF($H29&lt;12,0,T29*$U$5)</f>
        <v>189162.35492394236</v>
      </c>
      <c r="V29" s="187">
        <f>IF($H29&lt;12,S29/3*2.5*$T$5*$U$5*$V$5,U29*$V$5)</f>
        <v>191432.30318302967</v>
      </c>
      <c r="W29" s="187">
        <f>S29+T29+U29+V29</f>
        <v>753695.949870172</v>
      </c>
      <c r="X29" s="186">
        <f>W29/12/C29</f>
        <v>62807.99582251433</v>
      </c>
    </row>
    <row r="30" spans="1:24" s="159" customFormat="1" ht="13.5" thickBot="1">
      <c r="A30" s="170" t="s">
        <v>205</v>
      </c>
      <c r="B30" s="180">
        <f>SUM(B26:B29)</f>
        <v>13</v>
      </c>
      <c r="C30" s="180">
        <f>SUM(C26:C29)</f>
        <v>7.5</v>
      </c>
      <c r="D30" s="12">
        <f>SUMPRODUCT(C26:C29,D26:D29)/C30</f>
        <v>4.533333333333333</v>
      </c>
      <c r="E30" s="171">
        <f>J30/I30/C30</f>
        <v>1.5106666666666666</v>
      </c>
      <c r="F30" s="172"/>
      <c r="G30" s="172"/>
      <c r="H30" s="172"/>
      <c r="I30" s="568">
        <f>$H$2</f>
        <v>16632</v>
      </c>
      <c r="J30" s="193">
        <f aca="true" t="shared" si="3" ref="J30:W30">SUM(J26:J29)</f>
        <v>188440.56</v>
      </c>
      <c r="K30" s="194">
        <f t="shared" si="3"/>
        <v>16324.308</v>
      </c>
      <c r="L30" s="192">
        <f t="shared" si="3"/>
        <v>1044.4896</v>
      </c>
      <c r="M30" s="195">
        <f t="shared" si="3"/>
        <v>6849.36</v>
      </c>
      <c r="N30" s="196">
        <f t="shared" si="3"/>
        <v>42531.74352</v>
      </c>
      <c r="O30" s="192">
        <f t="shared" si="3"/>
        <v>28266.083999999995</v>
      </c>
      <c r="P30" s="192">
        <f t="shared" si="3"/>
        <v>62185.3848</v>
      </c>
      <c r="Q30" s="192">
        <f t="shared" si="3"/>
        <v>345641.92991999997</v>
      </c>
      <c r="R30" s="192">
        <f t="shared" si="3"/>
        <v>584410.6195199998</v>
      </c>
      <c r="S30" s="192">
        <f t="shared" si="3"/>
        <v>1753231.8585599996</v>
      </c>
      <c r="T30" s="192">
        <f t="shared" si="3"/>
        <v>567219.84830784</v>
      </c>
      <c r="U30" s="192">
        <f t="shared" si="3"/>
        <v>327384.15583281405</v>
      </c>
      <c r="V30" s="192">
        <f t="shared" si="3"/>
        <v>1564972.2966535022</v>
      </c>
      <c r="W30" s="192">
        <f t="shared" si="3"/>
        <v>4212808.159354156</v>
      </c>
      <c r="X30" s="198">
        <f>W30/12/C30</f>
        <v>46808.97954837951</v>
      </c>
    </row>
    <row r="31" spans="1:24" s="159" customFormat="1" ht="15">
      <c r="A31" s="207"/>
      <c r="C31" s="11"/>
      <c r="D31" s="11"/>
      <c r="I31" s="157">
        <f>H$2*W32</f>
        <v>16893.06650444958</v>
      </c>
      <c r="J31" s="158" t="s">
        <v>387</v>
      </c>
      <c r="R31" s="160"/>
      <c r="S31" s="2819" t="s">
        <v>388</v>
      </c>
      <c r="T31" s="2819"/>
      <c r="U31" s="2819"/>
      <c r="V31" s="2819"/>
      <c r="W31" s="197">
        <f>(S30+T30/T25+U30/U25/T25+V30/V25/U25/T25)</f>
        <v>4147703.1590399994</v>
      </c>
      <c r="X31" s="208"/>
    </row>
    <row r="32" spans="1:24" s="159" customFormat="1" ht="13.5" thickBot="1">
      <c r="A32" s="207"/>
      <c r="C32" s="11"/>
      <c r="D32" s="11"/>
      <c r="H32" s="161"/>
      <c r="Q32" s="2825" t="s">
        <v>384</v>
      </c>
      <c r="R32" s="2825"/>
      <c r="S32" s="2825"/>
      <c r="T32" s="2825"/>
      <c r="U32" s="2825"/>
      <c r="V32" s="2825"/>
      <c r="W32" s="13">
        <f>W30/W31</f>
        <v>1.0156966392766702</v>
      </c>
      <c r="X32" s="209"/>
    </row>
    <row r="33" spans="1:24" s="159" customFormat="1" ht="13.5" thickBot="1">
      <c r="A33" s="2828" t="s">
        <v>385</v>
      </c>
      <c r="B33" s="2829"/>
      <c r="C33" s="2829"/>
      <c r="D33" s="2829"/>
      <c r="E33" s="2829"/>
      <c r="F33" s="2829"/>
      <c r="G33" s="573">
        <f>W32</f>
        <v>1.0156966392766702</v>
      </c>
      <c r="H33" s="161"/>
      <c r="R33" s="160"/>
      <c r="S33" s="160"/>
      <c r="T33" s="160"/>
      <c r="V33" s="11"/>
      <c r="W33" s="197"/>
      <c r="X33" s="209"/>
    </row>
    <row r="34" spans="1:24" s="159" customFormat="1" ht="12.75" customHeight="1">
      <c r="A34" s="2830" t="s">
        <v>386</v>
      </c>
      <c r="B34" s="2831"/>
      <c r="C34" s="2831"/>
      <c r="D34" s="2831"/>
      <c r="E34" s="2831"/>
      <c r="F34" s="2831"/>
      <c r="G34" s="574">
        <f>(K30+L30+M30)/J30</f>
        <v>0.1285188156944556</v>
      </c>
      <c r="H34" s="161"/>
      <c r="S34" s="160"/>
      <c r="T34" s="160"/>
      <c r="V34" s="11"/>
      <c r="W34" s="162"/>
      <c r="X34" s="209"/>
    </row>
    <row r="35" spans="1:24" s="159" customFormat="1" ht="12.75">
      <c r="A35" s="2832" t="s">
        <v>182</v>
      </c>
      <c r="B35" s="2833"/>
      <c r="C35" s="2833"/>
      <c r="D35" s="2833"/>
      <c r="E35" s="2833"/>
      <c r="F35" s="2833"/>
      <c r="G35" s="575">
        <f>N25</f>
        <v>0.2</v>
      </c>
      <c r="H35" s="161"/>
      <c r="S35" s="160"/>
      <c r="T35" s="160"/>
      <c r="V35" s="11"/>
      <c r="W35" s="162"/>
      <c r="X35" s="209"/>
    </row>
    <row r="36" spans="1:24" s="159" customFormat="1" ht="12.75" customHeight="1">
      <c r="A36" s="2832" t="s">
        <v>184</v>
      </c>
      <c r="B36" s="2833"/>
      <c r="C36" s="2833"/>
      <c r="D36" s="2833"/>
      <c r="E36" s="2833"/>
      <c r="F36" s="2833"/>
      <c r="G36" s="575">
        <f>O25</f>
        <v>0.15</v>
      </c>
      <c r="H36" s="161"/>
      <c r="S36" s="160"/>
      <c r="T36" s="199"/>
      <c r="V36" s="11"/>
      <c r="W36" s="162"/>
      <c r="X36" s="209"/>
    </row>
    <row r="37" spans="1:24" s="159" customFormat="1" ht="12.75" customHeight="1" thickBot="1">
      <c r="A37" s="2834" t="s">
        <v>183</v>
      </c>
      <c r="B37" s="2835"/>
      <c r="C37" s="2835"/>
      <c r="D37" s="2835"/>
      <c r="E37" s="2835"/>
      <c r="F37" s="2835"/>
      <c r="G37" s="576">
        <f>P25</f>
        <v>0.33</v>
      </c>
      <c r="H37" s="210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2"/>
      <c r="T37" s="213"/>
      <c r="U37" s="211"/>
      <c r="V37" s="214"/>
      <c r="W37" s="215"/>
      <c r="X37" s="216"/>
    </row>
    <row r="38" spans="1:24" ht="12.75">
      <c r="A38" s="206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3"/>
    </row>
    <row r="39" spans="1:24" ht="15.75">
      <c r="A39" s="2826" t="s">
        <v>405</v>
      </c>
      <c r="B39" s="2827"/>
      <c r="C39" s="2827"/>
      <c r="D39" s="2827"/>
      <c r="E39" s="2827"/>
      <c r="F39" s="2827"/>
      <c r="G39" s="2827"/>
      <c r="H39" s="2827"/>
      <c r="I39" s="2827"/>
      <c r="J39" s="2827"/>
      <c r="K39" s="2827"/>
      <c r="L39" s="2827"/>
      <c r="M39" s="2827"/>
      <c r="N39" s="2827"/>
      <c r="X39" s="205"/>
    </row>
    <row r="40" spans="1:24" ht="12.75">
      <c r="A40" s="206"/>
      <c r="X40" s="205"/>
    </row>
    <row r="41" spans="1:24" ht="15.75" thickBot="1">
      <c r="A41" s="2820" t="str">
        <f>A2</f>
        <v>Ставка 1 разряда на 1 января 2024 г.</v>
      </c>
      <c r="B41" s="2821"/>
      <c r="C41" s="2821"/>
      <c r="D41" s="2821"/>
      <c r="E41" s="2821"/>
      <c r="F41" s="2821"/>
      <c r="G41" s="2821"/>
      <c r="H41" s="734">
        <f>H2</f>
        <v>16632</v>
      </c>
      <c r="I41" s="8" t="s">
        <v>181</v>
      </c>
      <c r="V41" s="204"/>
      <c r="X41" s="205"/>
    </row>
    <row r="42" spans="1:24" ht="26.25" customHeight="1" thickBot="1">
      <c r="A42" s="206"/>
      <c r="H42" s="157"/>
      <c r="I42"/>
      <c r="K42" s="2822" t="s">
        <v>392</v>
      </c>
      <c r="L42" s="2823"/>
      <c r="M42" s="2824"/>
      <c r="V42" s="204"/>
      <c r="X42" s="205"/>
    </row>
    <row r="43" spans="1:24" ht="81.75" customHeight="1">
      <c r="A43" s="165"/>
      <c r="B43" s="177" t="s">
        <v>406</v>
      </c>
      <c r="C43" s="178" t="s">
        <v>400</v>
      </c>
      <c r="D43" s="166" t="s">
        <v>199</v>
      </c>
      <c r="E43" s="166" t="s">
        <v>200</v>
      </c>
      <c r="F43" s="85" t="s">
        <v>390</v>
      </c>
      <c r="G43" s="85" t="s">
        <v>390</v>
      </c>
      <c r="H43" s="179" t="s">
        <v>399</v>
      </c>
      <c r="I43" s="178" t="s">
        <v>407</v>
      </c>
      <c r="J43" s="183" t="s">
        <v>408</v>
      </c>
      <c r="K43" s="184" t="s">
        <v>201</v>
      </c>
      <c r="L43" s="167" t="s">
        <v>389</v>
      </c>
      <c r="M43" s="185" t="s">
        <v>409</v>
      </c>
      <c r="N43" s="177" t="s">
        <v>208</v>
      </c>
      <c r="O43" s="178" t="s">
        <v>184</v>
      </c>
      <c r="P43" s="178" t="s">
        <v>411</v>
      </c>
      <c r="Q43" s="166" t="s">
        <v>398</v>
      </c>
      <c r="R43" s="166"/>
      <c r="S43" s="166" t="s">
        <v>397</v>
      </c>
      <c r="T43" s="166" t="s">
        <v>393</v>
      </c>
      <c r="U43" s="166" t="s">
        <v>394</v>
      </c>
      <c r="V43" s="167" t="s">
        <v>395</v>
      </c>
      <c r="W43" s="166" t="s">
        <v>396</v>
      </c>
      <c r="X43" s="168" t="s">
        <v>202</v>
      </c>
    </row>
    <row r="44" spans="1:24" ht="12.75">
      <c r="A44" s="10"/>
      <c r="B44" s="176"/>
      <c r="C44" s="9"/>
      <c r="D44" s="9"/>
      <c r="E44" s="163" t="s">
        <v>203</v>
      </c>
      <c r="F44" s="78" t="s">
        <v>391</v>
      </c>
      <c r="G44" s="78" t="s">
        <v>412</v>
      </c>
      <c r="H44" s="78"/>
      <c r="I44" s="9"/>
      <c r="J44" s="173"/>
      <c r="K44" s="174">
        <v>0.13</v>
      </c>
      <c r="L44" s="164">
        <v>0.04</v>
      </c>
      <c r="M44" s="175"/>
      <c r="N44" s="570">
        <f>N5</f>
        <v>0.2</v>
      </c>
      <c r="O44" s="571">
        <f>O5</f>
        <v>0.15</v>
      </c>
      <c r="P44" s="571">
        <f>P5</f>
        <v>0.33</v>
      </c>
      <c r="Q44" s="577"/>
      <c r="R44" s="577"/>
      <c r="S44" s="156"/>
      <c r="T44" s="569">
        <f>T5</f>
        <v>1.014</v>
      </c>
      <c r="U44" s="569">
        <f>U5</f>
        <v>1.007</v>
      </c>
      <c r="V44" s="569">
        <f>V5</f>
        <v>1.012</v>
      </c>
      <c r="W44" s="163"/>
      <c r="X44" s="169" t="s">
        <v>204</v>
      </c>
    </row>
    <row r="45" spans="1:24" ht="12.75">
      <c r="A45" s="572" t="s">
        <v>212</v>
      </c>
      <c r="B45" s="176">
        <v>1</v>
      </c>
      <c r="C45" s="9">
        <f>B45/(12/H45)</f>
        <v>1</v>
      </c>
      <c r="D45" s="9">
        <v>5</v>
      </c>
      <c r="E45" s="9">
        <v>1.57</v>
      </c>
      <c r="F45" s="9">
        <v>0</v>
      </c>
      <c r="G45" s="9">
        <v>0.04</v>
      </c>
      <c r="H45" s="9">
        <v>12</v>
      </c>
      <c r="I45" s="567">
        <f>$H$2</f>
        <v>16632</v>
      </c>
      <c r="J45" s="188">
        <f>C45*E45*I45</f>
        <v>26112.24</v>
      </c>
      <c r="K45" s="189">
        <f>J45*F45</f>
        <v>0</v>
      </c>
      <c r="L45" s="187">
        <f>J45*G45</f>
        <v>1044.4896</v>
      </c>
      <c r="M45" s="190">
        <f>IF(F45=0,0,IF(H45=6,J45/4/165*216/6,J45/4/165*288/12))</f>
        <v>0</v>
      </c>
      <c r="N45" s="191">
        <f>(J45+K45+L45+M45)*$N$5</f>
        <v>5431.345920000001</v>
      </c>
      <c r="O45" s="187">
        <f>J45*$O$5</f>
        <v>3916.8360000000002</v>
      </c>
      <c r="P45" s="187">
        <f>J45*$P$5</f>
        <v>8617.039200000001</v>
      </c>
      <c r="Q45" s="187">
        <f>J45+K45+N45+O45+L45+M45+P45</f>
        <v>45121.95072</v>
      </c>
      <c r="R45" s="187">
        <f>IF(H45&lt;12,Q45*2,Q45)</f>
        <v>45121.95072</v>
      </c>
      <c r="S45" s="187">
        <f>R45*3</f>
        <v>135365.85216</v>
      </c>
      <c r="T45" s="187">
        <f>IF(H45&lt;12,S45/3*0.5*$T$5,S45*$T$5)</f>
        <v>137260.97409024002</v>
      </c>
      <c r="U45" s="187">
        <f>IF($H45&lt;12,0,T45*$U$5)</f>
        <v>138221.8009088717</v>
      </c>
      <c r="V45" s="187">
        <f>IF($H45&lt;12,S45/3*2.5*$T$5*$U$5*$V$5,U45*$V$5)</f>
        <v>139880.46251977814</v>
      </c>
      <c r="W45" s="187">
        <f>S45+T45+U45+V45</f>
        <v>550729.0896788898</v>
      </c>
      <c r="X45" s="186">
        <f>W45/12/C45</f>
        <v>45894.09080657415</v>
      </c>
    </row>
    <row r="46" spans="1:24" s="159" customFormat="1" ht="13.5" thickBot="1">
      <c r="A46" s="170" t="s">
        <v>205</v>
      </c>
      <c r="B46" s="180">
        <f>SUM(B45:B45)</f>
        <v>1</v>
      </c>
      <c r="C46" s="180">
        <f>SUM(C45:C45)</f>
        <v>1</v>
      </c>
      <c r="D46" s="12">
        <f>SUMPRODUCT(C45:C45,D45:D45)/C46</f>
        <v>5</v>
      </c>
      <c r="E46" s="171">
        <f>J46/I46/C46</f>
        <v>1.57</v>
      </c>
      <c r="F46" s="172"/>
      <c r="G46" s="172"/>
      <c r="H46" s="172"/>
      <c r="I46" s="568">
        <f>$H$2</f>
        <v>16632</v>
      </c>
      <c r="J46" s="193">
        <f aca="true" t="shared" si="4" ref="J46:W46">SUM(J45:J45)</f>
        <v>26112.24</v>
      </c>
      <c r="K46" s="194">
        <f t="shared" si="4"/>
        <v>0</v>
      </c>
      <c r="L46" s="192">
        <f t="shared" si="4"/>
        <v>1044.4896</v>
      </c>
      <c r="M46" s="195">
        <f t="shared" si="4"/>
        <v>0</v>
      </c>
      <c r="N46" s="196">
        <f t="shared" si="4"/>
        <v>5431.345920000001</v>
      </c>
      <c r="O46" s="192">
        <f t="shared" si="4"/>
        <v>3916.8360000000002</v>
      </c>
      <c r="P46" s="192">
        <f t="shared" si="4"/>
        <v>8617.039200000001</v>
      </c>
      <c r="Q46" s="192">
        <f t="shared" si="4"/>
        <v>45121.95072</v>
      </c>
      <c r="R46" s="192">
        <f t="shared" si="4"/>
        <v>45121.95072</v>
      </c>
      <c r="S46" s="192">
        <f t="shared" si="4"/>
        <v>135365.85216</v>
      </c>
      <c r="T46" s="192">
        <f t="shared" si="4"/>
        <v>137260.97409024002</v>
      </c>
      <c r="U46" s="192">
        <f t="shared" si="4"/>
        <v>138221.8009088717</v>
      </c>
      <c r="V46" s="192">
        <f t="shared" si="4"/>
        <v>139880.46251977814</v>
      </c>
      <c r="W46" s="192">
        <f t="shared" si="4"/>
        <v>550729.0896788898</v>
      </c>
      <c r="X46" s="198">
        <f>W46/12/C46</f>
        <v>45894.09080657415</v>
      </c>
    </row>
    <row r="47" spans="1:24" s="159" customFormat="1" ht="15">
      <c r="A47" s="207"/>
      <c r="C47" s="11"/>
      <c r="D47" s="11"/>
      <c r="I47" s="157">
        <f>H$2*W48</f>
        <v>16916.611673807998</v>
      </c>
      <c r="J47" s="158" t="s">
        <v>387</v>
      </c>
      <c r="R47" s="160"/>
      <c r="S47" s="2819" t="s">
        <v>388</v>
      </c>
      <c r="T47" s="2819"/>
      <c r="U47" s="2819"/>
      <c r="V47" s="2819"/>
      <c r="W47" s="197">
        <f>(S46+T46/T44+U46/U44/T44+V46/V44/U44/T44)</f>
        <v>541463.40864</v>
      </c>
      <c r="X47" s="208"/>
    </row>
    <row r="48" spans="1:24" s="159" customFormat="1" ht="13.5" thickBot="1">
      <c r="A48" s="207"/>
      <c r="C48" s="11"/>
      <c r="D48" s="11"/>
      <c r="H48" s="161"/>
      <c r="Q48" s="2825" t="s">
        <v>384</v>
      </c>
      <c r="R48" s="2825"/>
      <c r="S48" s="2825"/>
      <c r="T48" s="2825"/>
      <c r="U48" s="2825"/>
      <c r="V48" s="2825"/>
      <c r="W48" s="13">
        <f>W46/W47</f>
        <v>1.017112294</v>
      </c>
      <c r="X48" s="209"/>
    </row>
    <row r="49" spans="1:24" s="159" customFormat="1" ht="13.5" thickBot="1">
      <c r="A49" s="2828" t="s">
        <v>385</v>
      </c>
      <c r="B49" s="2829"/>
      <c r="C49" s="2829"/>
      <c r="D49" s="2829"/>
      <c r="E49" s="2829"/>
      <c r="F49" s="2829"/>
      <c r="G49" s="573">
        <f>W48</f>
        <v>1.017112294</v>
      </c>
      <c r="H49" s="161"/>
      <c r="R49" s="160"/>
      <c r="S49" s="160"/>
      <c r="T49" s="160"/>
      <c r="V49" s="11"/>
      <c r="W49" s="197"/>
      <c r="X49" s="209"/>
    </row>
    <row r="50" spans="1:24" s="159" customFormat="1" ht="12.75" customHeight="1">
      <c r="A50" s="2830" t="s">
        <v>386</v>
      </c>
      <c r="B50" s="2831"/>
      <c r="C50" s="2831"/>
      <c r="D50" s="2831"/>
      <c r="E50" s="2831"/>
      <c r="F50" s="2831"/>
      <c r="G50" s="574">
        <f>(K46+L46+M46)/J46</f>
        <v>0.04</v>
      </c>
      <c r="H50" s="161"/>
      <c r="S50" s="160"/>
      <c r="T50" s="160"/>
      <c r="V50" s="11"/>
      <c r="W50" s="162"/>
      <c r="X50" s="209"/>
    </row>
    <row r="51" spans="1:24" s="159" customFormat="1" ht="12.75">
      <c r="A51" s="2832" t="s">
        <v>182</v>
      </c>
      <c r="B51" s="2833"/>
      <c r="C51" s="2833"/>
      <c r="D51" s="2833"/>
      <c r="E51" s="2833"/>
      <c r="F51" s="2833"/>
      <c r="G51" s="575">
        <f>N44</f>
        <v>0.2</v>
      </c>
      <c r="H51" s="161"/>
      <c r="S51" s="160"/>
      <c r="T51" s="160"/>
      <c r="V51" s="11"/>
      <c r="W51" s="162"/>
      <c r="X51" s="209"/>
    </row>
    <row r="52" spans="1:24" s="159" customFormat="1" ht="12.75" customHeight="1">
      <c r="A52" s="2832" t="s">
        <v>184</v>
      </c>
      <c r="B52" s="2833"/>
      <c r="C52" s="2833"/>
      <c r="D52" s="2833"/>
      <c r="E52" s="2833"/>
      <c r="F52" s="2833"/>
      <c r="G52" s="575">
        <f>O44</f>
        <v>0.15</v>
      </c>
      <c r="H52" s="161"/>
      <c r="S52" s="160"/>
      <c r="T52" s="199"/>
      <c r="V52" s="11"/>
      <c r="W52" s="162"/>
      <c r="X52" s="209"/>
    </row>
    <row r="53" spans="1:24" s="159" customFormat="1" ht="12.75" customHeight="1" thickBot="1">
      <c r="A53" s="2834" t="s">
        <v>183</v>
      </c>
      <c r="B53" s="2835"/>
      <c r="C53" s="2835"/>
      <c r="D53" s="2835"/>
      <c r="E53" s="2835"/>
      <c r="F53" s="2835"/>
      <c r="G53" s="576">
        <f>P44</f>
        <v>0.33</v>
      </c>
      <c r="H53" s="210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2"/>
      <c r="T53" s="213"/>
      <c r="U53" s="211"/>
      <c r="V53" s="214"/>
      <c r="W53" s="215"/>
      <c r="X53" s="216"/>
    </row>
  </sheetData>
  <sheetProtection/>
  <mergeCells count="30">
    <mergeCell ref="A51:F51"/>
    <mergeCell ref="A52:F52"/>
    <mergeCell ref="A53:F53"/>
    <mergeCell ref="A39:N39"/>
    <mergeCell ref="A37:F37"/>
    <mergeCell ref="A41:G41"/>
    <mergeCell ref="K42:M42"/>
    <mergeCell ref="S47:V47"/>
    <mergeCell ref="A49:F49"/>
    <mergeCell ref="A50:F50"/>
    <mergeCell ref="Q48:V48"/>
    <mergeCell ref="A35:F35"/>
    <mergeCell ref="A22:G22"/>
    <mergeCell ref="K23:M23"/>
    <mergeCell ref="S31:V31"/>
    <mergeCell ref="Q32:V32"/>
    <mergeCell ref="A36:F36"/>
    <mergeCell ref="A33:F33"/>
    <mergeCell ref="A34:F34"/>
    <mergeCell ref="A16:F16"/>
    <mergeCell ref="A17:F17"/>
    <mergeCell ref="A18:F18"/>
    <mergeCell ref="A14:F14"/>
    <mergeCell ref="A15:F15"/>
    <mergeCell ref="A1:N1"/>
    <mergeCell ref="S12:V12"/>
    <mergeCell ref="A2:G2"/>
    <mergeCell ref="K3:M3"/>
    <mergeCell ref="Q13:V13"/>
    <mergeCell ref="A20:N20"/>
  </mergeCells>
  <printOptions/>
  <pageMargins left="0.75" right="0.75" top="1" bottom="1" header="0.5" footer="0.5"/>
  <pageSetup horizontalDpi="600" verticalDpi="600" orientation="portrait" paperSize="9" r:id="rId2"/>
  <ignoredErrors>
    <ignoredError sqref="G16:G18" unlockedFormula="1"/>
  </ignoredError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12">
    <tabColor rgb="FFFFFFCC"/>
    <pageSetUpPr fitToPage="1"/>
  </sheetPr>
  <dimension ref="A1:L25"/>
  <sheetViews>
    <sheetView view="pageBreakPreview" zoomScale="115" zoomScaleNormal="60" zoomScaleSheetLayoutView="115" zoomScalePageLayoutView="0" workbookViewId="0" topLeftCell="A1">
      <selection activeCell="E23" sqref="E23"/>
    </sheetView>
  </sheetViews>
  <sheetFormatPr defaultColWidth="9.00390625" defaultRowHeight="12.75"/>
  <cols>
    <col min="1" max="1" width="6.375" style="814" customWidth="1"/>
    <col min="2" max="2" width="63.625" style="814" customWidth="1"/>
    <col min="3" max="3" width="21.00390625" style="814" customWidth="1"/>
    <col min="4" max="4" width="22.625" style="814" customWidth="1"/>
    <col min="5" max="5" width="23.00390625" style="814" customWidth="1"/>
    <col min="6" max="6" width="19.625" style="814" customWidth="1"/>
    <col min="7" max="7" width="16.875" style="814" customWidth="1"/>
    <col min="8" max="8" width="18.625" style="814" customWidth="1"/>
    <col min="9" max="9" width="21.875" style="814" customWidth="1"/>
    <col min="10" max="10" width="23.50390625" style="814" hidden="1" customWidth="1"/>
    <col min="11" max="11" width="20.125" style="814" hidden="1" customWidth="1"/>
    <col min="12" max="12" width="18.625" style="814" hidden="1" customWidth="1"/>
    <col min="13" max="13" width="9.375" style="814" customWidth="1"/>
    <col min="14" max="16384" width="9.375" style="814" customWidth="1"/>
  </cols>
  <sheetData>
    <row r="1" spans="1:12" ht="21" customHeight="1">
      <c r="A1" s="2649" t="str">
        <f>Анкета!A5</f>
        <v>Теплоснабжающая организация</v>
      </c>
      <c r="B1" s="2649"/>
      <c r="C1" s="2649"/>
      <c r="D1" s="2649"/>
      <c r="E1" s="2649"/>
      <c r="F1" s="2649"/>
      <c r="G1" s="2649"/>
      <c r="H1" s="2649"/>
      <c r="I1" s="2649"/>
      <c r="J1" s="1484"/>
      <c r="K1" s="1484"/>
      <c r="L1" s="1484"/>
    </row>
    <row r="2" spans="1:12" s="984" customFormat="1" ht="21" customHeight="1" thickBot="1">
      <c r="A2" s="2811" t="s">
        <v>630</v>
      </c>
      <c r="B2" s="2811"/>
      <c r="C2" s="2811"/>
      <c r="D2" s="2811"/>
      <c r="E2" s="2811"/>
      <c r="F2" s="2811"/>
      <c r="G2" s="2811"/>
      <c r="H2" s="2811"/>
      <c r="I2" s="2811"/>
      <c r="J2" s="3139"/>
      <c r="K2" s="3139"/>
      <c r="L2" s="3139"/>
    </row>
    <row r="3" spans="1:12" ht="15.75">
      <c r="A3" s="2680" t="s">
        <v>191</v>
      </c>
      <c r="B3" s="2680" t="s">
        <v>119</v>
      </c>
      <c r="C3" s="2663" t="s">
        <v>862</v>
      </c>
      <c r="D3" s="2664"/>
      <c r="E3" s="2665"/>
      <c r="F3" s="2725" t="s">
        <v>823</v>
      </c>
      <c r="G3" s="2751" t="s">
        <v>863</v>
      </c>
      <c r="H3" s="2712"/>
      <c r="I3" s="2753"/>
      <c r="J3" s="2698" t="s">
        <v>870</v>
      </c>
      <c r="K3" s="2699"/>
      <c r="L3" s="2700"/>
    </row>
    <row r="4" spans="1:12" ht="16.5" thickBot="1">
      <c r="A4" s="2838"/>
      <c r="B4" s="2838"/>
      <c r="C4" s="1122" t="s">
        <v>137</v>
      </c>
      <c r="D4" s="1184" t="s">
        <v>534</v>
      </c>
      <c r="E4" s="1183" t="s">
        <v>305</v>
      </c>
      <c r="F4" s="2812"/>
      <c r="G4" s="1185" t="s">
        <v>137</v>
      </c>
      <c r="H4" s="1186" t="s">
        <v>534</v>
      </c>
      <c r="I4" s="1187" t="s">
        <v>305</v>
      </c>
      <c r="J4" s="2118" t="str">
        <f>G4</f>
        <v>Всего</v>
      </c>
      <c r="K4" s="2119" t="str">
        <f>H4</f>
        <v>произ-во</v>
      </c>
      <c r="L4" s="2120" t="str">
        <f>I4</f>
        <v>передача</v>
      </c>
    </row>
    <row r="5" spans="1:12" ht="39.75" customHeight="1">
      <c r="A5" s="1458" t="s">
        <v>122</v>
      </c>
      <c r="B5" s="1459" t="s">
        <v>79</v>
      </c>
      <c r="C5" s="1460">
        <f>D5+E5</f>
        <v>0</v>
      </c>
      <c r="D5" s="1461"/>
      <c r="E5" s="1462"/>
      <c r="F5" s="1463"/>
      <c r="G5" s="1464">
        <f>H5+I5</f>
        <v>0</v>
      </c>
      <c r="H5" s="1461"/>
      <c r="I5" s="1462"/>
      <c r="J5" s="2060">
        <f>K5+L5</f>
        <v>0</v>
      </c>
      <c r="K5" s="1444"/>
      <c r="L5" s="1445"/>
    </row>
    <row r="6" spans="1:12" s="984" customFormat="1" ht="15.75">
      <c r="A6" s="1465" t="s">
        <v>123</v>
      </c>
      <c r="B6" s="1466" t="s">
        <v>80</v>
      </c>
      <c r="C6" s="1096">
        <f>D6+E6</f>
        <v>0</v>
      </c>
      <c r="D6" s="1467"/>
      <c r="E6" s="1468"/>
      <c r="F6" s="1469"/>
      <c r="G6" s="1470">
        <f>H6+I6</f>
        <v>0</v>
      </c>
      <c r="H6" s="1471"/>
      <c r="I6" s="1468"/>
      <c r="J6" s="2060">
        <f>K6+L6</f>
        <v>0</v>
      </c>
      <c r="K6" s="1454"/>
      <c r="L6" s="1455"/>
    </row>
    <row r="7" spans="1:12" ht="15.75">
      <c r="A7" s="1465" t="s">
        <v>124</v>
      </c>
      <c r="B7" s="1466" t="s">
        <v>81</v>
      </c>
      <c r="C7" s="1096">
        <f>D7+E7</f>
        <v>0</v>
      </c>
      <c r="D7" s="1467"/>
      <c r="E7" s="1468"/>
      <c r="F7" s="1469"/>
      <c r="G7" s="1470">
        <f>H7+I7</f>
        <v>0</v>
      </c>
      <c r="H7" s="1467"/>
      <c r="I7" s="1468"/>
      <c r="J7" s="2060">
        <f>K7+L7</f>
        <v>0</v>
      </c>
      <c r="K7" s="1472"/>
      <c r="L7" s="1473"/>
    </row>
    <row r="8" spans="1:12" ht="30" customHeight="1">
      <c r="A8" s="1465" t="s">
        <v>125</v>
      </c>
      <c r="B8" s="1466" t="s">
        <v>107</v>
      </c>
      <c r="C8" s="1097"/>
      <c r="D8" s="1145"/>
      <c r="E8" s="1146"/>
      <c r="F8" s="1474"/>
      <c r="G8" s="1428"/>
      <c r="H8" s="1145"/>
      <c r="I8" s="1146"/>
      <c r="J8" s="2060"/>
      <c r="K8" s="1444"/>
      <c r="L8" s="1445"/>
    </row>
    <row r="9" spans="1:12" ht="15.75">
      <c r="A9" s="1465" t="s">
        <v>126</v>
      </c>
      <c r="B9" s="1466" t="s">
        <v>108</v>
      </c>
      <c r="C9" s="1097"/>
      <c r="D9" s="1145"/>
      <c r="E9" s="1146"/>
      <c r="F9" s="1474"/>
      <c r="G9" s="1428"/>
      <c r="H9" s="1145"/>
      <c r="I9" s="1146"/>
      <c r="J9" s="2060"/>
      <c r="K9" s="1444"/>
      <c r="L9" s="1445"/>
    </row>
    <row r="10" spans="1:12" s="988" customFormat="1" ht="16.5" thickBot="1">
      <c r="A10" s="1475" t="s">
        <v>127</v>
      </c>
      <c r="B10" s="1476" t="s">
        <v>109</v>
      </c>
      <c r="C10" s="1477">
        <f>D10+E10</f>
        <v>0</v>
      </c>
      <c r="D10" s="1478"/>
      <c r="E10" s="1479"/>
      <c r="F10" s="1480"/>
      <c r="G10" s="1481">
        <f>H10+I10</f>
        <v>0</v>
      </c>
      <c r="H10" s="1478"/>
      <c r="I10" s="1479"/>
      <c r="J10" s="2060">
        <f>K10+L10</f>
        <v>0</v>
      </c>
      <c r="K10" s="1482"/>
      <c r="L10" s="1483"/>
    </row>
    <row r="11" spans="1:12" ht="15.75">
      <c r="A11" s="1120"/>
      <c r="B11" s="1268"/>
      <c r="C11" s="1120"/>
      <c r="D11" s="1120"/>
      <c r="E11" s="1120"/>
      <c r="F11" s="1120"/>
      <c r="G11" s="1120"/>
      <c r="H11" s="1120"/>
      <c r="I11" s="1120"/>
      <c r="J11" s="1120"/>
      <c r="K11" s="1120"/>
      <c r="L11" s="1120"/>
    </row>
    <row r="12" spans="1:12" ht="15.75">
      <c r="A12" s="1120"/>
      <c r="B12" s="1265" t="s">
        <v>98</v>
      </c>
      <c r="C12" s="1456"/>
      <c r="D12" s="1456"/>
      <c r="E12" s="1456"/>
      <c r="F12" s="1456"/>
      <c r="G12" s="1120"/>
      <c r="H12" s="2743" t="str">
        <f>Анкета!B13</f>
        <v>ФИО</v>
      </c>
      <c r="I12" s="2743"/>
      <c r="J12" s="1120"/>
      <c r="K12" s="1120"/>
      <c r="L12" s="1120"/>
    </row>
    <row r="13" spans="1:12" ht="15.75">
      <c r="A13" s="1120"/>
      <c r="B13" s="1120"/>
      <c r="C13" s="1120"/>
      <c r="D13" s="1120"/>
      <c r="E13" s="1120"/>
      <c r="F13" s="1120"/>
      <c r="G13" s="1120"/>
      <c r="H13" s="1120"/>
      <c r="I13" s="1260"/>
      <c r="J13" s="1120"/>
      <c r="K13" s="1120"/>
      <c r="L13" s="1120"/>
    </row>
    <row r="14" spans="1:12" ht="15.75">
      <c r="A14" s="1120"/>
      <c r="B14" s="1120" t="s">
        <v>587</v>
      </c>
      <c r="C14" s="1120"/>
      <c r="D14" s="1120"/>
      <c r="E14" s="1120"/>
      <c r="F14" s="1120"/>
      <c r="G14" s="1120"/>
      <c r="H14" s="1120"/>
      <c r="I14" s="1120"/>
      <c r="J14" s="1120"/>
      <c r="K14" s="1120"/>
      <c r="L14" s="1120"/>
    </row>
    <row r="15" spans="1:12" ht="15.75">
      <c r="A15" s="1120"/>
      <c r="B15" s="2836" t="s">
        <v>872</v>
      </c>
      <c r="C15" s="2837"/>
      <c r="D15" s="1457"/>
      <c r="E15" s="1457"/>
      <c r="F15" s="1120"/>
      <c r="G15" s="1120"/>
      <c r="H15" s="1120"/>
      <c r="I15" s="1120"/>
      <c r="J15" s="1120"/>
      <c r="K15" s="1120"/>
      <c r="L15" s="1120"/>
    </row>
    <row r="16" spans="1:12" ht="15.75">
      <c r="A16" s="1120"/>
      <c r="B16" s="2837"/>
      <c r="C16" s="2837"/>
      <c r="D16" s="1457"/>
      <c r="E16" s="1457"/>
      <c r="F16" s="1120"/>
      <c r="G16" s="1120"/>
      <c r="H16" s="1120"/>
      <c r="I16" s="1120"/>
      <c r="J16" s="1120"/>
      <c r="K16" s="1120"/>
      <c r="L16" s="1120"/>
    </row>
    <row r="17" spans="1:12" ht="15.75">
      <c r="A17" s="1120"/>
      <c r="B17" s="2837"/>
      <c r="C17" s="2837"/>
      <c r="D17" s="1457"/>
      <c r="E17" s="1457"/>
      <c r="F17" s="1120"/>
      <c r="G17" s="1120"/>
      <c r="H17" s="1120"/>
      <c r="I17" s="1120"/>
      <c r="J17" s="1120"/>
      <c r="K17" s="1120"/>
      <c r="L17" s="1120"/>
    </row>
    <row r="18" spans="1:12" ht="15.75">
      <c r="A18" s="1120"/>
      <c r="B18" s="2837"/>
      <c r="C18" s="2837"/>
      <c r="D18" s="1457"/>
      <c r="E18" s="1457"/>
      <c r="F18" s="1120"/>
      <c r="G18" s="1120"/>
      <c r="H18" s="1120"/>
      <c r="I18" s="1120"/>
      <c r="J18" s="1120"/>
      <c r="K18" s="1120"/>
      <c r="L18" s="1120"/>
    </row>
    <row r="19" spans="1:12" ht="10.5" customHeight="1">
      <c r="A19" s="1120"/>
      <c r="B19" s="2837"/>
      <c r="C19" s="2837"/>
      <c r="D19" s="1457"/>
      <c r="E19" s="1457"/>
      <c r="F19" s="1120"/>
      <c r="G19" s="1120"/>
      <c r="H19" s="1120"/>
      <c r="I19" s="1120"/>
      <c r="J19" s="1120"/>
      <c r="K19" s="1120"/>
      <c r="L19" s="1120"/>
    </row>
    <row r="20" spans="1:12" ht="54" customHeight="1">
      <c r="A20" s="1120"/>
      <c r="B20" s="2837"/>
      <c r="C20" s="2837"/>
      <c r="D20" s="1457"/>
      <c r="E20" s="1457"/>
      <c r="F20" s="1120"/>
      <c r="G20" s="1120"/>
      <c r="H20" s="1120"/>
      <c r="I20" s="1120"/>
      <c r="J20" s="1120"/>
      <c r="K20" s="1120"/>
      <c r="L20" s="1120"/>
    </row>
    <row r="21" spans="1:12" ht="15.75">
      <c r="A21" s="1120"/>
      <c r="B21" s="1120"/>
      <c r="C21" s="1120"/>
      <c r="D21" s="1120"/>
      <c r="E21" s="1120"/>
      <c r="F21" s="1120"/>
      <c r="G21" s="1120"/>
      <c r="H21" s="1120"/>
      <c r="I21" s="1120"/>
      <c r="J21" s="1120"/>
      <c r="K21" s="1120"/>
      <c r="L21" s="1120"/>
    </row>
    <row r="22" spans="1:12" ht="15.75">
      <c r="A22" s="1120"/>
      <c r="B22" s="1120"/>
      <c r="C22" s="1120"/>
      <c r="D22" s="1120"/>
      <c r="E22" s="1120"/>
      <c r="F22" s="1120"/>
      <c r="G22" s="1120"/>
      <c r="H22" s="1120"/>
      <c r="I22" s="1120"/>
      <c r="J22" s="1120"/>
      <c r="K22" s="1120"/>
      <c r="L22" s="1120"/>
    </row>
    <row r="23" spans="1:12" ht="15.75">
      <c r="A23" s="1120"/>
      <c r="B23" s="1120"/>
      <c r="C23" s="1120"/>
      <c r="D23" s="1120"/>
      <c r="E23" s="1120"/>
      <c r="F23" s="1120"/>
      <c r="G23" s="1120"/>
      <c r="H23" s="1120"/>
      <c r="I23" s="1120"/>
      <c r="J23" s="1120"/>
      <c r="K23" s="1120"/>
      <c r="L23" s="1120"/>
    </row>
    <row r="24" spans="1:12" ht="15.75">
      <c r="A24" s="1120"/>
      <c r="B24" s="1120"/>
      <c r="C24" s="1120"/>
      <c r="D24" s="1120"/>
      <c r="E24" s="1120"/>
      <c r="F24" s="1120"/>
      <c r="G24" s="1120"/>
      <c r="H24" s="1120"/>
      <c r="I24" s="1120"/>
      <c r="J24" s="1120"/>
      <c r="K24" s="1120"/>
      <c r="L24" s="1120"/>
    </row>
    <row r="25" spans="1:12" ht="15.75">
      <c r="A25" s="1120"/>
      <c r="B25" s="1120"/>
      <c r="C25" s="1120"/>
      <c r="D25" s="1120"/>
      <c r="E25" s="1120"/>
      <c r="F25" s="1120"/>
      <c r="G25" s="1120"/>
      <c r="H25" s="1120"/>
      <c r="I25" s="1120"/>
      <c r="J25" s="1120"/>
      <c r="K25" s="1120"/>
      <c r="L25" s="1120"/>
    </row>
  </sheetData>
  <sheetProtection/>
  <mergeCells count="10">
    <mergeCell ref="A2:I2"/>
    <mergeCell ref="A1:I1"/>
    <mergeCell ref="H12:I12"/>
    <mergeCell ref="B15:C20"/>
    <mergeCell ref="A3:A4"/>
    <mergeCell ref="B3:B4"/>
    <mergeCell ref="C3:E3"/>
    <mergeCell ref="F3:F4"/>
    <mergeCell ref="G3:I3"/>
    <mergeCell ref="J3:L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CC"/>
  </sheetPr>
  <dimension ref="A1:H6"/>
  <sheetViews>
    <sheetView view="pageBreakPreview" zoomScale="160" zoomScaleSheetLayoutView="160" zoomScalePageLayoutView="0" workbookViewId="0" topLeftCell="A1">
      <selection activeCell="J7" sqref="J7"/>
    </sheetView>
  </sheetViews>
  <sheetFormatPr defaultColWidth="9.00390625" defaultRowHeight="12.75"/>
  <cols>
    <col min="2" max="2" width="19.125" style="0" customWidth="1"/>
    <col min="3" max="3" width="19.875" style="0" customWidth="1"/>
    <col min="4" max="4" width="18.625" style="0" customWidth="1"/>
    <col min="5" max="5" width="21.875" style="0" customWidth="1"/>
    <col min="6" max="6" width="14.875" style="0" customWidth="1"/>
    <col min="7" max="7" width="22.00390625" style="0" customWidth="1"/>
  </cols>
  <sheetData>
    <row r="1" spans="1:7" ht="72" customHeight="1">
      <c r="A1" s="2839" t="s">
        <v>822</v>
      </c>
      <c r="B1" s="2840"/>
      <c r="C1" s="2840"/>
      <c r="D1" s="2840"/>
      <c r="E1" s="2840"/>
      <c r="F1" s="2840"/>
      <c r="G1" s="2840"/>
    </row>
    <row r="2" spans="1:7" ht="16.5" thickBot="1">
      <c r="A2" s="1361"/>
      <c r="B2" s="2250"/>
      <c r="C2" s="2250"/>
      <c r="D2" s="2250"/>
      <c r="E2" s="2250"/>
      <c r="F2" s="2250"/>
      <c r="G2" s="2250"/>
    </row>
    <row r="3" spans="1:8" ht="84" customHeight="1" thickBot="1">
      <c r="A3" s="2251" t="s">
        <v>191</v>
      </c>
      <c r="B3" s="2252" t="s">
        <v>817</v>
      </c>
      <c r="C3" s="2252" t="s">
        <v>818</v>
      </c>
      <c r="D3" s="2252" t="s">
        <v>819</v>
      </c>
      <c r="E3" s="2252" t="s">
        <v>820</v>
      </c>
      <c r="F3" s="2252" t="s">
        <v>821</v>
      </c>
      <c r="G3" s="2253" t="s">
        <v>873</v>
      </c>
      <c r="H3" s="2249"/>
    </row>
    <row r="6" spans="1:7" ht="12.75">
      <c r="A6" t="s">
        <v>98</v>
      </c>
      <c r="G6" t="s">
        <v>628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H25"/>
  <sheetViews>
    <sheetView view="pageBreakPreview" zoomScale="130" zoomScaleSheetLayoutView="130" zoomScalePageLayoutView="0" workbookViewId="0" topLeftCell="A1">
      <selection activeCell="L8" sqref="L8"/>
    </sheetView>
  </sheetViews>
  <sheetFormatPr defaultColWidth="9.00390625" defaultRowHeight="12.75"/>
  <cols>
    <col min="1" max="1" width="4.50390625" style="805" customWidth="1"/>
    <col min="2" max="2" width="26.875" style="805" customWidth="1"/>
    <col min="3" max="3" width="35.50390625" style="805" customWidth="1"/>
    <col min="4" max="4" width="28.00390625" style="805" customWidth="1"/>
    <col min="5" max="5" width="25.50390625" style="805" customWidth="1"/>
    <col min="6" max="6" width="30.125" style="805" customWidth="1"/>
    <col min="7" max="7" width="28.00390625" style="805" customWidth="1"/>
    <col min="8" max="8" width="16.625" style="805" hidden="1" customWidth="1"/>
    <col min="9" max="16384" width="9.375" style="805" customWidth="1"/>
  </cols>
  <sheetData>
    <row r="1" spans="2:8" ht="13.5" thickBot="1">
      <c r="B1" s="2842">
        <f>'[4]Анкета'!A5</f>
        <v>0</v>
      </c>
      <c r="C1" s="2842"/>
      <c r="D1" s="2842"/>
      <c r="E1" s="2842"/>
      <c r="F1" s="2842"/>
      <c r="G1" s="2842"/>
      <c r="H1" s="2842"/>
    </row>
    <row r="2" spans="1:8" ht="27" customHeight="1" thickBot="1">
      <c r="A2" s="2843" t="s">
        <v>874</v>
      </c>
      <c r="B2" s="2844"/>
      <c r="C2" s="2844"/>
      <c r="D2" s="2844"/>
      <c r="E2" s="2844"/>
      <c r="F2" s="2844"/>
      <c r="G2" s="2844"/>
      <c r="H2" s="2845"/>
    </row>
    <row r="3" spans="1:8" ht="62.25" customHeight="1">
      <c r="A3" s="2846" t="s">
        <v>191</v>
      </c>
      <c r="B3" s="2848" t="s">
        <v>740</v>
      </c>
      <c r="C3" s="2848" t="s">
        <v>743</v>
      </c>
      <c r="D3" s="2848" t="s">
        <v>751</v>
      </c>
      <c r="E3" s="2848" t="s">
        <v>752</v>
      </c>
      <c r="F3" s="2848" t="s">
        <v>753</v>
      </c>
      <c r="G3" s="2848" t="s">
        <v>754</v>
      </c>
      <c r="H3" s="2460"/>
    </row>
    <row r="4" spans="1:8" ht="66" customHeight="1" thickBot="1">
      <c r="A4" s="2847"/>
      <c r="B4" s="2849"/>
      <c r="C4" s="2849"/>
      <c r="D4" s="2849"/>
      <c r="E4" s="2849"/>
      <c r="F4" s="2849"/>
      <c r="G4" s="1852" t="s">
        <v>749</v>
      </c>
      <c r="H4" s="1853" t="s">
        <v>750</v>
      </c>
    </row>
    <row r="5" spans="1:8" ht="15.75">
      <c r="A5" s="1845">
        <v>1</v>
      </c>
      <c r="B5" s="1854"/>
      <c r="C5" s="1854"/>
      <c r="D5" s="1854"/>
      <c r="E5" s="1854"/>
      <c r="F5" s="1854"/>
      <c r="G5" s="1855"/>
      <c r="H5" s="1855"/>
    </row>
    <row r="6" spans="1:8" ht="15.75">
      <c r="A6" s="1856">
        <v>2</v>
      </c>
      <c r="B6" s="1857"/>
      <c r="C6" s="1857"/>
      <c r="D6" s="1857"/>
      <c r="E6" s="1857"/>
      <c r="F6" s="1857"/>
      <c r="G6" s="1858"/>
      <c r="H6" s="1858"/>
    </row>
    <row r="7" spans="1:8" ht="15.75">
      <c r="A7" s="1846"/>
      <c r="B7" s="1846"/>
      <c r="C7" s="1846"/>
      <c r="D7" s="1846"/>
      <c r="E7" s="1846"/>
      <c r="F7" s="1859" t="s">
        <v>190</v>
      </c>
      <c r="G7" s="1860">
        <f>SUM(G5:G6)</f>
        <v>0</v>
      </c>
      <c r="H7" s="1846"/>
    </row>
    <row r="8" spans="1:8" ht="15.75">
      <c r="A8" s="1846"/>
      <c r="B8" s="1846"/>
      <c r="C8" s="1846"/>
      <c r="D8" s="1846"/>
      <c r="E8" s="1846"/>
      <c r="F8" s="1859"/>
      <c r="G8" s="1860"/>
      <c r="H8" s="1846"/>
    </row>
    <row r="9" spans="1:8" ht="15.75">
      <c r="A9" s="1846"/>
      <c r="B9" s="1846"/>
      <c r="C9" s="1846"/>
      <c r="D9" s="1846"/>
      <c r="E9" s="1846"/>
      <c r="F9" s="1846"/>
      <c r="G9" s="1846"/>
      <c r="H9" s="1846"/>
    </row>
    <row r="10" spans="1:8" ht="15.75">
      <c r="A10" s="1846"/>
      <c r="B10" s="2454" t="s">
        <v>98</v>
      </c>
      <c r="C10" s="2454"/>
      <c r="D10" s="2850"/>
      <c r="E10" s="2850"/>
      <c r="F10" s="1846"/>
      <c r="G10" s="1861"/>
      <c r="H10" s="1846"/>
    </row>
    <row r="11" spans="1:8" ht="15">
      <c r="A11" s="1818"/>
      <c r="B11" s="1862" t="s">
        <v>587</v>
      </c>
      <c r="C11" s="1818"/>
      <c r="D11" s="1818"/>
      <c r="E11" s="1818"/>
      <c r="F11" s="1818"/>
      <c r="G11" s="1863" t="s">
        <v>731</v>
      </c>
      <c r="H11" s="1818"/>
    </row>
    <row r="12" spans="1:8" ht="49.5" customHeight="1">
      <c r="A12" s="1818"/>
      <c r="B12" s="2841" t="s">
        <v>755</v>
      </c>
      <c r="C12" s="2841"/>
      <c r="D12" s="2841"/>
      <c r="E12" s="1818"/>
      <c r="F12" s="1818"/>
      <c r="G12" s="1818"/>
      <c r="H12" s="1818"/>
    </row>
    <row r="13" spans="1:8" ht="98.25" customHeight="1">
      <c r="A13" s="1818"/>
      <c r="B13" s="2841"/>
      <c r="C13" s="2841"/>
      <c r="D13" s="2841"/>
      <c r="E13" s="1818"/>
      <c r="F13" s="1818"/>
      <c r="G13" s="1818"/>
      <c r="H13" s="1818"/>
    </row>
    <row r="14" spans="1:8" ht="15">
      <c r="A14" s="1818"/>
      <c r="B14" s="1818"/>
      <c r="C14" s="1818"/>
      <c r="D14" s="1818"/>
      <c r="E14" s="1818"/>
      <c r="F14" s="1818"/>
      <c r="G14" s="1818"/>
      <c r="H14" s="1818"/>
    </row>
    <row r="15" spans="1:8" ht="15">
      <c r="A15" s="1818"/>
      <c r="B15" s="1818"/>
      <c r="C15" s="1818"/>
      <c r="D15" s="1818"/>
      <c r="E15" s="1818"/>
      <c r="F15" s="1818"/>
      <c r="G15" s="1818"/>
      <c r="H15" s="1818"/>
    </row>
    <row r="16" spans="1:8" ht="15">
      <c r="A16" s="1818"/>
      <c r="B16" s="1818"/>
      <c r="C16" s="1818"/>
      <c r="D16" s="1818"/>
      <c r="E16" s="1818"/>
      <c r="F16" s="1818"/>
      <c r="G16" s="1818"/>
      <c r="H16" s="1818"/>
    </row>
    <row r="17" spans="1:8" ht="15">
      <c r="A17" s="1818"/>
      <c r="B17" s="1818"/>
      <c r="C17" s="1818"/>
      <c r="D17" s="1818"/>
      <c r="E17" s="1818"/>
      <c r="F17" s="1818"/>
      <c r="G17" s="1818"/>
      <c r="H17" s="1818"/>
    </row>
    <row r="18" spans="1:8" ht="15">
      <c r="A18" s="1818"/>
      <c r="B18" s="1818"/>
      <c r="C18" s="1818"/>
      <c r="D18" s="1818"/>
      <c r="E18" s="1818"/>
      <c r="F18" s="1818"/>
      <c r="G18" s="1818"/>
      <c r="H18" s="1818"/>
    </row>
    <row r="19" spans="1:8" ht="15">
      <c r="A19" s="1818"/>
      <c r="B19" s="1818"/>
      <c r="C19" s="1818"/>
      <c r="D19" s="1818"/>
      <c r="E19" s="1818"/>
      <c r="F19" s="1818"/>
      <c r="G19" s="1818"/>
      <c r="H19" s="1818"/>
    </row>
    <row r="20" spans="1:8" ht="15">
      <c r="A20" s="1818"/>
      <c r="B20" s="1818"/>
      <c r="C20" s="1818"/>
      <c r="D20" s="1818"/>
      <c r="E20" s="1818"/>
      <c r="F20" s="1818"/>
      <c r="G20" s="1818"/>
      <c r="H20" s="1818"/>
    </row>
    <row r="21" spans="1:8" ht="15">
      <c r="A21" s="1818"/>
      <c r="B21" s="1818"/>
      <c r="C21" s="1818"/>
      <c r="D21" s="1818"/>
      <c r="E21" s="1818"/>
      <c r="F21" s="1818"/>
      <c r="G21" s="1818"/>
      <c r="H21" s="1818"/>
    </row>
    <row r="22" spans="1:8" ht="15">
      <c r="A22" s="1818"/>
      <c r="B22" s="1818"/>
      <c r="C22" s="1818"/>
      <c r="D22" s="1818"/>
      <c r="E22" s="1818"/>
      <c r="F22" s="1818"/>
      <c r="G22" s="1818"/>
      <c r="H22" s="1818"/>
    </row>
    <row r="23" spans="1:8" ht="15">
      <c r="A23" s="1818"/>
      <c r="B23" s="1818"/>
      <c r="C23" s="1818"/>
      <c r="D23" s="1818"/>
      <c r="E23" s="1818"/>
      <c r="F23" s="1818"/>
      <c r="G23" s="1818"/>
      <c r="H23" s="1818"/>
    </row>
    <row r="24" spans="1:8" ht="15">
      <c r="A24" s="1818"/>
      <c r="B24" s="1818"/>
      <c r="C24" s="1818"/>
      <c r="D24" s="1818"/>
      <c r="E24" s="1818"/>
      <c r="F24" s="1818"/>
      <c r="G24" s="1818"/>
      <c r="H24" s="1818"/>
    </row>
    <row r="25" spans="1:8" ht="15">
      <c r="A25" s="1818"/>
      <c r="B25" s="1818"/>
      <c r="C25" s="1818"/>
      <c r="D25" s="1818"/>
      <c r="E25" s="1818"/>
      <c r="F25" s="1818"/>
      <c r="G25" s="1818"/>
      <c r="H25" s="1818"/>
    </row>
  </sheetData>
  <sheetProtection/>
  <mergeCells count="12">
    <mergeCell ref="B10:C10"/>
    <mergeCell ref="D10:E10"/>
    <mergeCell ref="B12:D13"/>
    <mergeCell ref="B1:H1"/>
    <mergeCell ref="A2:H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K17"/>
  <sheetViews>
    <sheetView view="pageBreakPreview" zoomScale="85" zoomScaleSheetLayoutView="85" zoomScalePageLayoutView="0" workbookViewId="0" topLeftCell="A1">
      <selection activeCell="H30" sqref="H30"/>
    </sheetView>
  </sheetViews>
  <sheetFormatPr defaultColWidth="9.00390625" defaultRowHeight="12.75"/>
  <cols>
    <col min="1" max="1" width="7.00390625" style="805" customWidth="1"/>
    <col min="2" max="3" width="29.00390625" style="805" customWidth="1"/>
    <col min="4" max="4" width="44.875" style="805" customWidth="1"/>
    <col min="5" max="5" width="33.375" style="805" customWidth="1"/>
    <col min="6" max="6" width="20.375" style="805" customWidth="1"/>
    <col min="7" max="7" width="19.375" style="805" customWidth="1"/>
    <col min="8" max="8" width="25.375" style="805" customWidth="1"/>
    <col min="9" max="9" width="21.00390625" style="805" customWidth="1"/>
    <col min="10" max="10" width="18.875" style="805" customWidth="1"/>
    <col min="11" max="11" width="14.625" style="805" customWidth="1"/>
    <col min="12" max="16384" width="9.375" style="805" customWidth="1"/>
  </cols>
  <sheetData>
    <row r="1" spans="2:11" ht="15.75">
      <c r="B1" s="2454">
        <f>'[4]Анкета'!A5</f>
        <v>0</v>
      </c>
      <c r="C1" s="2454"/>
      <c r="D1" s="2454"/>
      <c r="E1" s="2454"/>
      <c r="F1" s="2454"/>
      <c r="G1" s="2454"/>
      <c r="H1" s="2454"/>
      <c r="I1" s="2454"/>
      <c r="J1" s="2454"/>
      <c r="K1" s="2454"/>
    </row>
    <row r="2" spans="1:11" ht="19.5" customHeight="1" thickBot="1">
      <c r="A2" s="2851" t="s">
        <v>875</v>
      </c>
      <c r="B2" s="2851"/>
      <c r="C2" s="2851"/>
      <c r="D2" s="2851"/>
      <c r="E2" s="2851"/>
      <c r="F2" s="2851"/>
      <c r="G2" s="2851"/>
      <c r="H2" s="2851"/>
      <c r="I2" s="2851"/>
      <c r="J2" s="2851"/>
      <c r="K2" s="2852"/>
    </row>
    <row r="3" spans="1:11" ht="54.75" customHeight="1">
      <c r="A3" s="2443" t="s">
        <v>191</v>
      </c>
      <c r="B3" s="2445" t="s">
        <v>740</v>
      </c>
      <c r="C3" s="2855" t="s">
        <v>741</v>
      </c>
      <c r="D3" s="2855" t="s">
        <v>742</v>
      </c>
      <c r="E3" s="2445" t="s">
        <v>743</v>
      </c>
      <c r="F3" s="2445" t="s">
        <v>744</v>
      </c>
      <c r="G3" s="2445" t="s">
        <v>745</v>
      </c>
      <c r="H3" s="2445" t="s">
        <v>746</v>
      </c>
      <c r="I3" s="2445" t="s">
        <v>747</v>
      </c>
      <c r="J3" s="2445" t="s">
        <v>748</v>
      </c>
      <c r="K3" s="2448"/>
    </row>
    <row r="4" spans="1:11" ht="74.25" customHeight="1" thickBot="1">
      <c r="A4" s="2853"/>
      <c r="B4" s="2854"/>
      <c r="C4" s="2856"/>
      <c r="D4" s="2856"/>
      <c r="E4" s="2854"/>
      <c r="F4" s="2854"/>
      <c r="G4" s="2854"/>
      <c r="H4" s="2854"/>
      <c r="I4" s="2854"/>
      <c r="J4" s="1842" t="s">
        <v>749</v>
      </c>
      <c r="K4" s="1843" t="s">
        <v>750</v>
      </c>
    </row>
    <row r="5" spans="1:11" ht="15.75">
      <c r="A5" s="1844">
        <v>1</v>
      </c>
      <c r="B5" s="1845"/>
      <c r="C5" s="1845"/>
      <c r="D5" s="1845"/>
      <c r="E5" s="1845"/>
      <c r="F5" s="1845"/>
      <c r="G5" s="1845"/>
      <c r="H5" s="1845"/>
      <c r="I5" s="1845"/>
      <c r="J5" s="1845"/>
      <c r="K5" s="1846"/>
    </row>
    <row r="6" spans="1:11" ht="15">
      <c r="A6" s="1847">
        <v>2</v>
      </c>
      <c r="B6" s="1847"/>
      <c r="C6" s="1847"/>
      <c r="D6" s="1847"/>
      <c r="E6" s="1847"/>
      <c r="F6" s="1847"/>
      <c r="G6" s="1847"/>
      <c r="H6" s="1847"/>
      <c r="I6" s="1847"/>
      <c r="J6" s="1847"/>
      <c r="K6" s="1818"/>
    </row>
    <row r="7" spans="1:11" ht="15.75">
      <c r="A7" s="1818"/>
      <c r="B7" s="1818"/>
      <c r="C7" s="1818"/>
      <c r="D7" s="1818"/>
      <c r="E7" s="1818"/>
      <c r="F7" s="1818"/>
      <c r="G7" s="1818"/>
      <c r="H7" s="1818"/>
      <c r="I7" s="1848" t="s">
        <v>190</v>
      </c>
      <c r="J7" s="1849">
        <f>SUM(J5:J6)</f>
        <v>0</v>
      </c>
      <c r="K7" s="1818"/>
    </row>
    <row r="8" spans="1:11" ht="15">
      <c r="A8" s="1818"/>
      <c r="B8" s="1818"/>
      <c r="C8" s="1818"/>
      <c r="D8" s="1818"/>
      <c r="E8" s="1818"/>
      <c r="F8" s="1818"/>
      <c r="G8" s="1818"/>
      <c r="H8" s="1818"/>
      <c r="I8" s="1818"/>
      <c r="J8" s="1818"/>
      <c r="K8" s="1818"/>
    </row>
    <row r="9" spans="1:11" ht="15">
      <c r="A9" s="1818"/>
      <c r="B9" s="2857" t="s">
        <v>98</v>
      </c>
      <c r="C9" s="2857"/>
      <c r="D9" s="2858"/>
      <c r="E9" s="2858"/>
      <c r="F9" s="1818"/>
      <c r="G9" s="1851"/>
      <c r="H9" s="1818"/>
      <c r="I9" s="1818"/>
      <c r="J9" s="1818"/>
      <c r="K9" s="1818"/>
    </row>
    <row r="10" spans="1:11" ht="15">
      <c r="A10" s="1818"/>
      <c r="B10" s="1818"/>
      <c r="C10" s="1818"/>
      <c r="D10" s="1818"/>
      <c r="E10" s="1818"/>
      <c r="F10" s="1818"/>
      <c r="G10" s="1850" t="s">
        <v>731</v>
      </c>
      <c r="H10" s="1818"/>
      <c r="I10" s="1818"/>
      <c r="J10" s="1818"/>
      <c r="K10" s="1818"/>
    </row>
    <row r="11" spans="1:11" ht="15">
      <c r="A11" s="1818"/>
      <c r="B11" s="1818"/>
      <c r="C11" s="1818"/>
      <c r="D11" s="1818"/>
      <c r="E11" s="1818"/>
      <c r="F11" s="1818"/>
      <c r="G11" s="1818"/>
      <c r="H11" s="1818"/>
      <c r="I11" s="1818"/>
      <c r="J11" s="1818"/>
      <c r="K11" s="1818"/>
    </row>
    <row r="12" spans="1:11" ht="15">
      <c r="A12" s="1818"/>
      <c r="B12" s="2859" t="s">
        <v>587</v>
      </c>
      <c r="C12" s="2859"/>
      <c r="D12" s="1818"/>
      <c r="E12" s="1818"/>
      <c r="F12" s="1818"/>
      <c r="G12" s="1818"/>
      <c r="H12" s="1818"/>
      <c r="I12" s="1818"/>
      <c r="J12" s="1818"/>
      <c r="K12" s="1818"/>
    </row>
    <row r="13" spans="1:11" ht="15">
      <c r="A13" s="1818"/>
      <c r="B13" s="2860" t="s">
        <v>876</v>
      </c>
      <c r="C13" s="2861"/>
      <c r="D13" s="2862"/>
      <c r="E13" s="1818"/>
      <c r="F13" s="1818"/>
      <c r="G13" s="1818"/>
      <c r="H13" s="1818"/>
      <c r="I13" s="1818"/>
      <c r="J13" s="1818"/>
      <c r="K13" s="1818"/>
    </row>
    <row r="14" spans="1:11" ht="15">
      <c r="A14" s="1818"/>
      <c r="B14" s="2863"/>
      <c r="C14" s="2864"/>
      <c r="D14" s="2865"/>
      <c r="E14" s="1818"/>
      <c r="F14" s="1818"/>
      <c r="G14" s="1818"/>
      <c r="H14" s="1818"/>
      <c r="I14" s="1818"/>
      <c r="J14" s="1818"/>
      <c r="K14" s="1818"/>
    </row>
    <row r="15" spans="1:11" ht="45.75" customHeight="1">
      <c r="A15" s="1818"/>
      <c r="B15" s="2863"/>
      <c r="C15" s="2864"/>
      <c r="D15" s="2865"/>
      <c r="E15" s="1818"/>
      <c r="F15" s="1818"/>
      <c r="G15" s="1818"/>
      <c r="H15" s="1818"/>
      <c r="I15" s="1818"/>
      <c r="J15" s="1818"/>
      <c r="K15" s="1818"/>
    </row>
    <row r="16" spans="1:11" ht="21" customHeight="1">
      <c r="A16" s="1818"/>
      <c r="B16" s="2863"/>
      <c r="C16" s="2864"/>
      <c r="D16" s="2865"/>
      <c r="E16" s="1818"/>
      <c r="F16" s="1818"/>
      <c r="G16" s="1818"/>
      <c r="H16" s="1818"/>
      <c r="I16" s="1818"/>
      <c r="J16" s="1818"/>
      <c r="K16" s="1818"/>
    </row>
    <row r="17" spans="1:11" ht="39" customHeight="1">
      <c r="A17" s="1818"/>
      <c r="B17" s="2866"/>
      <c r="C17" s="2867"/>
      <c r="D17" s="2868"/>
      <c r="E17" s="1818"/>
      <c r="F17" s="1818"/>
      <c r="G17" s="1818"/>
      <c r="H17" s="1818"/>
      <c r="I17" s="1818"/>
      <c r="J17" s="1818"/>
      <c r="K17" s="1818"/>
    </row>
  </sheetData>
  <sheetProtection/>
  <mergeCells count="16">
    <mergeCell ref="I3:I4"/>
    <mergeCell ref="J3:K3"/>
    <mergeCell ref="B9:C9"/>
    <mergeCell ref="D9:E9"/>
    <mergeCell ref="B12:C12"/>
    <mergeCell ref="B13:D17"/>
    <mergeCell ref="B1:K1"/>
    <mergeCell ref="A2:K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horizontalDpi="600" verticalDpi="600" orientation="portrait" paperSize="9" scale="3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19">
    <tabColor rgb="FF00FF00"/>
    <pageSetUpPr fitToPage="1"/>
  </sheetPr>
  <dimension ref="A1:Q65"/>
  <sheetViews>
    <sheetView showGridLines="0" view="pageBreakPreview" zoomScale="85" zoomScaleNormal="75" zoomScaleSheetLayoutView="85" zoomScalePageLayoutView="0" workbookViewId="0" topLeftCell="A1">
      <selection activeCell="P8" sqref="P8"/>
    </sheetView>
  </sheetViews>
  <sheetFormatPr defaultColWidth="9.00390625" defaultRowHeight="12.75"/>
  <cols>
    <col min="1" max="1" width="8.625" style="0" customWidth="1"/>
    <col min="2" max="2" width="35.625" style="0" customWidth="1"/>
    <col min="3" max="4" width="17.50390625" style="0" customWidth="1"/>
    <col min="5" max="5" width="22.875" style="0" customWidth="1"/>
    <col min="6" max="6" width="17.50390625" style="0" customWidth="1"/>
    <col min="7" max="7" width="19.625" style="0" customWidth="1"/>
    <col min="8" max="9" width="22.00390625" style="0" customWidth="1"/>
    <col min="10" max="10" width="14.875" style="0" customWidth="1"/>
    <col min="11" max="11" width="14.875" style="0" hidden="1" customWidth="1"/>
    <col min="12" max="12" width="23.625" style="0" hidden="1" customWidth="1"/>
    <col min="13" max="13" width="14.875" style="0" hidden="1" customWidth="1"/>
    <col min="14" max="14" width="14.875" style="0" customWidth="1"/>
    <col min="15" max="15" width="18.875" style="0" customWidth="1"/>
    <col min="17" max="17" width="22.50390625" style="0" customWidth="1"/>
  </cols>
  <sheetData>
    <row r="1" spans="1:15" ht="15.75">
      <c r="A1" s="2649" t="str">
        <f>Анкета!A5</f>
        <v>Теплоснабжающая организация</v>
      </c>
      <c r="B1" s="2649"/>
      <c r="C1" s="2649"/>
      <c r="D1" s="2649"/>
      <c r="E1" s="2649"/>
      <c r="F1" s="2649"/>
      <c r="G1" s="2649"/>
      <c r="H1" s="2649"/>
      <c r="I1" s="2649"/>
      <c r="J1" s="2649"/>
      <c r="K1" s="1484"/>
      <c r="L1" s="1484"/>
      <c r="M1" s="1484"/>
      <c r="N1" s="1484"/>
      <c r="O1" s="1484"/>
    </row>
    <row r="2" spans="1:15" ht="16.5" customHeight="1" thickBot="1">
      <c r="A2" s="2898" t="s">
        <v>600</v>
      </c>
      <c r="B2" s="2898"/>
      <c r="C2" s="2898"/>
      <c r="D2" s="2898"/>
      <c r="E2" s="2898"/>
      <c r="F2" s="2898"/>
      <c r="G2" s="2898"/>
      <c r="H2" s="2898"/>
      <c r="I2" s="2898"/>
      <c r="J2" s="2898"/>
      <c r="K2" s="3140"/>
      <c r="L2" s="3140"/>
      <c r="M2" s="3140"/>
      <c r="N2" s="1485"/>
      <c r="O2" s="1485"/>
    </row>
    <row r="3" spans="1:15" ht="15.75" customHeight="1">
      <c r="A3" s="2739" t="s">
        <v>191</v>
      </c>
      <c r="B3" s="2739" t="s">
        <v>118</v>
      </c>
      <c r="C3" s="2686" t="s">
        <v>303</v>
      </c>
      <c r="D3" s="2907" t="s">
        <v>862</v>
      </c>
      <c r="E3" s="2908"/>
      <c r="F3" s="2909"/>
      <c r="G3" s="2899" t="s">
        <v>823</v>
      </c>
      <c r="H3" s="2901" t="s">
        <v>863</v>
      </c>
      <c r="I3" s="2902"/>
      <c r="J3" s="2903"/>
      <c r="K3" s="2904" t="s">
        <v>864</v>
      </c>
      <c r="L3" s="2905"/>
      <c r="M3" s="2906"/>
      <c r="N3" s="1260"/>
      <c r="O3" s="1260"/>
    </row>
    <row r="4" spans="1:15" ht="16.5" thickBot="1">
      <c r="A4" s="2741"/>
      <c r="B4" s="2741"/>
      <c r="C4" s="2688"/>
      <c r="D4" s="1475" t="s">
        <v>137</v>
      </c>
      <c r="E4" s="1486" t="s">
        <v>569</v>
      </c>
      <c r="F4" s="1487" t="s">
        <v>570</v>
      </c>
      <c r="G4" s="2900"/>
      <c r="H4" s="2133" t="s">
        <v>137</v>
      </c>
      <c r="I4" s="2134" t="s">
        <v>569</v>
      </c>
      <c r="J4" s="2135" t="s">
        <v>570</v>
      </c>
      <c r="K4" s="2080" t="s">
        <v>137</v>
      </c>
      <c r="L4" s="2081" t="s">
        <v>569</v>
      </c>
      <c r="M4" s="2082" t="s">
        <v>570</v>
      </c>
      <c r="N4" s="1260"/>
      <c r="O4" s="1260"/>
    </row>
    <row r="5" spans="1:15" ht="15.75">
      <c r="A5" s="1488">
        <v>1</v>
      </c>
      <c r="B5" s="1489" t="s">
        <v>601</v>
      </c>
      <c r="C5" s="1490" t="s">
        <v>136</v>
      </c>
      <c r="D5" s="1491"/>
      <c r="E5" s="1492"/>
      <c r="F5" s="1493"/>
      <c r="G5" s="1494"/>
      <c r="H5" s="1495"/>
      <c r="I5" s="1496"/>
      <c r="J5" s="1497"/>
      <c r="K5" s="1498"/>
      <c r="L5" s="1499"/>
      <c r="M5" s="1500"/>
      <c r="N5" s="1260"/>
      <c r="O5" s="1260"/>
    </row>
    <row r="6" spans="1:15" ht="15.75">
      <c r="A6" s="1501" t="s">
        <v>138</v>
      </c>
      <c r="B6" s="1502" t="s">
        <v>602</v>
      </c>
      <c r="C6" s="1198" t="s">
        <v>136</v>
      </c>
      <c r="D6" s="1503"/>
      <c r="E6" s="1504"/>
      <c r="F6" s="1505"/>
      <c r="G6" s="1506"/>
      <c r="H6" s="1507"/>
      <c r="I6" s="1508"/>
      <c r="J6" s="1509"/>
      <c r="K6" s="1510"/>
      <c r="L6" s="1511"/>
      <c r="M6" s="1512"/>
      <c r="N6" s="1260"/>
      <c r="O6" s="1260"/>
    </row>
    <row r="7" spans="1:15" ht="15.75">
      <c r="A7" s="1513" t="s">
        <v>139</v>
      </c>
      <c r="B7" s="1514" t="s">
        <v>614</v>
      </c>
      <c r="C7" s="1198" t="s">
        <v>136</v>
      </c>
      <c r="D7" s="1503"/>
      <c r="E7" s="1504"/>
      <c r="F7" s="1505"/>
      <c r="G7" s="1515"/>
      <c r="H7" s="1516"/>
      <c r="I7" s="1517"/>
      <c r="J7" s="1518"/>
      <c r="K7" s="1519"/>
      <c r="L7" s="1520"/>
      <c r="M7" s="1512"/>
      <c r="N7" s="1260"/>
      <c r="O7" s="1260"/>
    </row>
    <row r="8" spans="1:15" ht="32.25" customHeight="1" thickBot="1">
      <c r="A8" s="1521" t="s">
        <v>143</v>
      </c>
      <c r="B8" s="1522" t="s">
        <v>877</v>
      </c>
      <c r="C8" s="1523" t="s">
        <v>136</v>
      </c>
      <c r="D8" s="1524"/>
      <c r="E8" s="1525"/>
      <c r="F8" s="1526"/>
      <c r="G8" s="1527"/>
      <c r="H8" s="1528"/>
      <c r="I8" s="1529"/>
      <c r="J8" s="1530"/>
      <c r="K8" s="1519"/>
      <c r="L8" s="1520"/>
      <c r="M8" s="1512"/>
      <c r="N8" s="1260"/>
      <c r="O8" s="1260"/>
    </row>
    <row r="9" spans="1:15" s="987" customFormat="1" ht="38.25" customHeight="1" thickBot="1">
      <c r="A9" s="2742" t="s">
        <v>551</v>
      </c>
      <c r="B9" s="2742"/>
      <c r="C9" s="2742"/>
      <c r="D9" s="1531"/>
      <c r="E9" s="1531"/>
      <c r="F9" s="1531"/>
      <c r="G9" s="1260"/>
      <c r="H9" s="1260"/>
      <c r="I9" s="1260"/>
      <c r="J9" s="1325"/>
      <c r="K9" s="1326"/>
      <c r="L9" s="1327"/>
      <c r="M9" s="1327"/>
      <c r="N9" s="1327"/>
      <c r="O9" s="1327"/>
    </row>
    <row r="10" spans="1:15" s="987" customFormat="1" ht="19.5" customHeight="1">
      <c r="A10" s="2670" t="s">
        <v>591</v>
      </c>
      <c r="B10" s="2671"/>
      <c r="C10" s="2671"/>
      <c r="D10" s="2671"/>
      <c r="E10" s="2671"/>
      <c r="F10" s="2671"/>
      <c r="G10" s="2671"/>
      <c r="H10" s="2672"/>
      <c r="I10" s="1177"/>
      <c r="J10" s="1260"/>
      <c r="K10" s="1260"/>
      <c r="L10" s="1260"/>
      <c r="M10" s="1260"/>
      <c r="N10" s="1260"/>
      <c r="O10" s="1327"/>
    </row>
    <row r="11" spans="1:17" s="821" customFormat="1" ht="18" customHeight="1">
      <c r="A11" s="2673"/>
      <c r="B11" s="2674"/>
      <c r="C11" s="2674"/>
      <c r="D11" s="2674"/>
      <c r="E11" s="2674"/>
      <c r="F11" s="2674"/>
      <c r="G11" s="2674"/>
      <c r="H11" s="2675"/>
      <c r="I11" s="1177"/>
      <c r="J11" s="1260"/>
      <c r="K11" s="1260"/>
      <c r="L11" s="1260"/>
      <c r="M11" s="1260"/>
      <c r="N11" s="1260"/>
      <c r="O11" s="1260"/>
      <c r="P11"/>
      <c r="Q11"/>
    </row>
    <row r="12" spans="1:15" s="986" customFormat="1" ht="18">
      <c r="A12" s="2673"/>
      <c r="B12" s="2674"/>
      <c r="C12" s="2674"/>
      <c r="D12" s="2674"/>
      <c r="E12" s="2674"/>
      <c r="F12" s="2674"/>
      <c r="G12" s="2674"/>
      <c r="H12" s="2675"/>
      <c r="I12" s="1177"/>
      <c r="J12" s="1260"/>
      <c r="K12" s="1260"/>
      <c r="L12" s="1260"/>
      <c r="M12" s="1260"/>
      <c r="N12" s="1260"/>
      <c r="O12" s="1179"/>
    </row>
    <row r="13" spans="1:17" s="821" customFormat="1" ht="18">
      <c r="A13" s="2673"/>
      <c r="B13" s="2674"/>
      <c r="C13" s="2674"/>
      <c r="D13" s="2674"/>
      <c r="E13" s="2674"/>
      <c r="F13" s="2674"/>
      <c r="G13" s="2674"/>
      <c r="H13" s="2675"/>
      <c r="I13" s="1177"/>
      <c r="J13" s="1260"/>
      <c r="K13" s="1260"/>
      <c r="L13" s="1260"/>
      <c r="M13" s="1260"/>
      <c r="N13" s="1260"/>
      <c r="O13" s="1260"/>
      <c r="P13"/>
      <c r="Q13"/>
    </row>
    <row r="14" spans="1:17" s="821" customFormat="1" ht="18">
      <c r="A14" s="2673"/>
      <c r="B14" s="2674"/>
      <c r="C14" s="2674"/>
      <c r="D14" s="2674"/>
      <c r="E14" s="2674"/>
      <c r="F14" s="2674"/>
      <c r="G14" s="2674"/>
      <c r="H14" s="2675"/>
      <c r="I14" s="1177"/>
      <c r="J14" s="1261"/>
      <c r="K14" s="1261"/>
      <c r="L14" s="1260"/>
      <c r="M14" s="1260"/>
      <c r="N14" s="1260"/>
      <c r="O14" s="1260"/>
      <c r="P14"/>
      <c r="Q14"/>
    </row>
    <row r="15" spans="1:17" s="821" customFormat="1" ht="18">
      <c r="A15" s="2673"/>
      <c r="B15" s="2674"/>
      <c r="C15" s="2674"/>
      <c r="D15" s="2674"/>
      <c r="E15" s="2674"/>
      <c r="F15" s="2674"/>
      <c r="G15" s="2674"/>
      <c r="H15" s="2675"/>
      <c r="I15" s="1177"/>
      <c r="J15" s="1260"/>
      <c r="K15" s="1260"/>
      <c r="L15" s="1260"/>
      <c r="M15" s="1260"/>
      <c r="N15" s="1260"/>
      <c r="O15" s="1260"/>
      <c r="P15"/>
      <c r="Q15"/>
    </row>
    <row r="16" spans="1:17" s="821" customFormat="1" ht="18">
      <c r="A16" s="2673"/>
      <c r="B16" s="2674"/>
      <c r="C16" s="2674"/>
      <c r="D16" s="2674"/>
      <c r="E16" s="2674"/>
      <c r="F16" s="2674"/>
      <c r="G16" s="2674"/>
      <c r="H16" s="2675"/>
      <c r="I16" s="1177"/>
      <c r="J16" s="1260"/>
      <c r="K16" s="1260"/>
      <c r="L16" s="1260"/>
      <c r="M16" s="1260"/>
      <c r="N16" s="1260"/>
      <c r="O16" s="1260"/>
      <c r="P16"/>
      <c r="Q16"/>
    </row>
    <row r="17" spans="1:17" s="821" customFormat="1" ht="18.75" thickBot="1">
      <c r="A17" s="2676"/>
      <c r="B17" s="2677"/>
      <c r="C17" s="2677"/>
      <c r="D17" s="2677"/>
      <c r="E17" s="2677"/>
      <c r="F17" s="2677"/>
      <c r="G17" s="2677"/>
      <c r="H17" s="2678"/>
      <c r="I17" s="1177"/>
      <c r="J17" s="1260"/>
      <c r="K17" s="1260"/>
      <c r="L17" s="1260"/>
      <c r="M17" s="1260"/>
      <c r="N17" s="1260"/>
      <c r="O17" s="1260"/>
      <c r="P17"/>
      <c r="Q17"/>
    </row>
    <row r="18" spans="1:17" s="821" customFormat="1" ht="18">
      <c r="A18" s="1324"/>
      <c r="B18" s="1314"/>
      <c r="C18" s="1315"/>
      <c r="D18" s="1315"/>
      <c r="E18" s="1315"/>
      <c r="F18" s="1315"/>
      <c r="G18" s="1316"/>
      <c r="H18" s="1325"/>
      <c r="I18" s="1325"/>
      <c r="J18" s="1260"/>
      <c r="K18" s="1260"/>
      <c r="L18" s="1260"/>
      <c r="M18" s="1260"/>
      <c r="N18" s="1260"/>
      <c r="O18" s="1260"/>
      <c r="P18"/>
      <c r="Q18"/>
    </row>
    <row r="19" spans="1:17" s="821" customFormat="1" ht="18">
      <c r="A19" s="1324"/>
      <c r="B19" s="1314"/>
      <c r="C19" s="1315"/>
      <c r="D19" s="1315"/>
      <c r="E19" s="1315"/>
      <c r="F19" s="1315"/>
      <c r="G19" s="1316"/>
      <c r="H19" s="1325"/>
      <c r="I19" s="1325"/>
      <c r="J19" s="1260"/>
      <c r="K19" s="1260"/>
      <c r="L19" s="1260"/>
      <c r="M19" s="1260"/>
      <c r="N19" s="1260"/>
      <c r="O19" s="1260"/>
      <c r="P19"/>
      <c r="Q19"/>
    </row>
    <row r="20" spans="1:17" s="821" customFormat="1" ht="18" customHeight="1">
      <c r="A20" s="2882" t="s">
        <v>98</v>
      </c>
      <c r="B20" s="2882"/>
      <c r="C20" s="1532"/>
      <c r="D20" s="1532"/>
      <c r="E20" s="1532"/>
      <c r="F20" s="1532"/>
      <c r="G20" s="2883" t="str">
        <f>Анкета!B13</f>
        <v>ФИО</v>
      </c>
      <c r="H20" s="2883"/>
      <c r="I20" s="1533"/>
      <c r="J20" s="1533"/>
      <c r="K20" s="1533"/>
      <c r="L20" s="1533"/>
      <c r="M20" s="2743"/>
      <c r="N20" s="2743"/>
      <c r="O20" s="2743"/>
      <c r="P20"/>
      <c r="Q20"/>
    </row>
    <row r="21" spans="1:17" s="821" customFormat="1" ht="18">
      <c r="A21" s="1325"/>
      <c r="B21" s="1268"/>
      <c r="C21" s="1268"/>
      <c r="D21" s="1268"/>
      <c r="E21" s="1268"/>
      <c r="F21" s="1268"/>
      <c r="G21" s="1120"/>
      <c r="H21" s="1120"/>
      <c r="I21" s="1120"/>
      <c r="J21" s="1260"/>
      <c r="K21" s="1120"/>
      <c r="L21" s="1260"/>
      <c r="M21" s="1120"/>
      <c r="N21" s="1260"/>
      <c r="O21" s="1120"/>
      <c r="P21"/>
      <c r="Q21"/>
    </row>
    <row r="22" spans="1:17" s="821" customFormat="1" ht="18" customHeight="1" hidden="1">
      <c r="A22" s="1260"/>
      <c r="B22" s="1260"/>
      <c r="C22" s="1260"/>
      <c r="D22" s="1260"/>
      <c r="E22" s="1260"/>
      <c r="F22" s="1260"/>
      <c r="G22" s="1260"/>
      <c r="H22" s="1260"/>
      <c r="I22" s="1260"/>
      <c r="J22" s="1260"/>
      <c r="K22" s="1260"/>
      <c r="L22" s="1260"/>
      <c r="M22" s="1260"/>
      <c r="N22" s="1260"/>
      <c r="O22" s="1260"/>
      <c r="P22"/>
      <c r="Q22"/>
    </row>
    <row r="23" ht="12.75" hidden="1"/>
    <row r="24" ht="12.75" hidden="1"/>
    <row r="25" spans="2:17" s="821" customFormat="1" ht="42" customHeight="1" hidden="1" thickBot="1">
      <c r="B25" s="991" t="s">
        <v>798</v>
      </c>
      <c r="C25" s="992" t="e">
        <f>C26-C50</f>
        <v>#REF!</v>
      </c>
      <c r="D25" s="1042"/>
      <c r="E25" s="1042"/>
      <c r="F25" s="1042"/>
      <c r="G25" s="2884" t="s">
        <v>118</v>
      </c>
      <c r="H25" s="2884" t="s">
        <v>303</v>
      </c>
      <c r="I25" s="993"/>
      <c r="J25" s="2886" t="s">
        <v>816</v>
      </c>
      <c r="K25" s="2887"/>
      <c r="L25" s="2888"/>
      <c r="M25" s="2889"/>
      <c r="N25" s="2890"/>
      <c r="O25" s="2891"/>
      <c r="P25"/>
      <c r="Q25"/>
    </row>
    <row r="26" spans="2:17" s="821" customFormat="1" ht="20.25" hidden="1" thickBot="1">
      <c r="B26" s="994" t="s">
        <v>799</v>
      </c>
      <c r="C26" s="995" t="e">
        <f>C27+C28+C29+C46+C47-C48+C49</f>
        <v>#REF!</v>
      </c>
      <c r="D26" s="1043"/>
      <c r="E26" s="1043"/>
      <c r="F26" s="1043"/>
      <c r="G26" s="2885"/>
      <c r="H26" s="2885"/>
      <c r="I26" s="996"/>
      <c r="J26" s="997" t="s">
        <v>137</v>
      </c>
      <c r="K26" s="998" t="s">
        <v>534</v>
      </c>
      <c r="L26" s="999" t="s">
        <v>305</v>
      </c>
      <c r="M26" s="2892"/>
      <c r="N26" s="2893"/>
      <c r="O26" s="2894"/>
      <c r="P26"/>
      <c r="Q26"/>
    </row>
    <row r="27" spans="2:17" s="821" customFormat="1" ht="33.75" hidden="1" thickBot="1">
      <c r="B27" s="1000" t="s">
        <v>800</v>
      </c>
      <c r="C27" s="1001" t="e">
        <f>'[3]ОПЕРАЦИОННЫЕ РАСХОДЫ ВСЕГО'!#REF!</f>
        <v>#REF!</v>
      </c>
      <c r="D27" s="1043"/>
      <c r="E27" s="1043"/>
      <c r="F27" s="1043"/>
      <c r="G27" s="1002" t="s">
        <v>601</v>
      </c>
      <c r="H27" s="1003" t="s">
        <v>136</v>
      </c>
      <c r="I27" s="1004"/>
      <c r="J27" s="1005">
        <f>IF(J28&gt;J29,J28-J29,J29-J28)</f>
        <v>0</v>
      </c>
      <c r="K27" s="1006">
        <f>IF(K28&gt;K29,K28-K29,K29-K28)</f>
        <v>0</v>
      </c>
      <c r="L27" s="1007">
        <f>IF(L28&gt;L29,L28-L29,L29-L28)</f>
        <v>0</v>
      </c>
      <c r="M27" s="2892"/>
      <c r="N27" s="2893"/>
      <c r="O27" s="2894"/>
      <c r="P27"/>
      <c r="Q27"/>
    </row>
    <row r="28" spans="2:17" s="821" customFormat="1" ht="28.5" hidden="1">
      <c r="B28" s="1000" t="s">
        <v>801</v>
      </c>
      <c r="C28" s="1008" t="e">
        <f>'[3]Неподконтрольные расходы'!#REF!</f>
        <v>#REF!</v>
      </c>
      <c r="D28" s="1044"/>
      <c r="E28" s="1044"/>
      <c r="F28" s="1044"/>
      <c r="G28" s="1009" t="s">
        <v>602</v>
      </c>
      <c r="H28" s="1010" t="s">
        <v>136</v>
      </c>
      <c r="I28" s="1010"/>
      <c r="J28" s="1011">
        <f>K28+L28</f>
        <v>0</v>
      </c>
      <c r="K28" s="1012"/>
      <c r="L28" s="1013"/>
      <c r="M28" s="2892"/>
      <c r="N28" s="2893"/>
      <c r="O28" s="2894"/>
      <c r="P28"/>
      <c r="Q28"/>
    </row>
    <row r="29" spans="2:17" s="821" customFormat="1" ht="29.25" hidden="1" thickBot="1">
      <c r="B29" s="1000" t="s">
        <v>802</v>
      </c>
      <c r="C29" s="1014" t="e">
        <f>C30+C35</f>
        <v>#DIV/0!</v>
      </c>
      <c r="D29" s="1045"/>
      <c r="E29" s="1045"/>
      <c r="F29" s="1045"/>
      <c r="G29" s="1015" t="s">
        <v>344</v>
      </c>
      <c r="H29" s="1016" t="s">
        <v>136</v>
      </c>
      <c r="I29" s="1016"/>
      <c r="J29" s="1017">
        <f>K29+L29</f>
        <v>0</v>
      </c>
      <c r="K29" s="1018"/>
      <c r="L29" s="1019"/>
      <c r="M29" s="2895"/>
      <c r="N29" s="2896"/>
      <c r="O29" s="2897"/>
      <c r="P29"/>
      <c r="Q29"/>
    </row>
    <row r="30" spans="2:17" s="821" customFormat="1" ht="20.25" hidden="1" thickBot="1">
      <c r="B30" s="1020" t="s">
        <v>803</v>
      </c>
      <c r="C30" s="1014" t="e">
        <f>ROUND(((C31*C32)/C33/1000)*C34/1000,2)</f>
        <v>#DIV/0!</v>
      </c>
      <c r="D30" s="1046"/>
      <c r="E30" s="1046"/>
      <c r="F30" s="1046"/>
      <c r="P30"/>
      <c r="Q30"/>
    </row>
    <row r="31" spans="2:17" s="821" customFormat="1" ht="18" hidden="1">
      <c r="B31" s="1021" t="s">
        <v>804</v>
      </c>
      <c r="C31" s="1022">
        <f>O32</f>
        <v>0</v>
      </c>
      <c r="D31" s="1047"/>
      <c r="E31" s="1047"/>
      <c r="F31" s="1047"/>
      <c r="G31" s="2877" t="s">
        <v>603</v>
      </c>
      <c r="H31" s="2878"/>
      <c r="I31" s="985"/>
      <c r="K31" s="2879" t="s">
        <v>510</v>
      </c>
      <c r="L31" s="2880"/>
      <c r="M31" s="2880"/>
      <c r="N31" s="2880"/>
      <c r="O31" s="2881"/>
      <c r="P31"/>
      <c r="Q31"/>
    </row>
    <row r="32" spans="1:17" s="821" customFormat="1" ht="19.5" hidden="1">
      <c r="A32"/>
      <c r="B32" s="1023" t="s">
        <v>805</v>
      </c>
      <c r="C32" s="1024" t="e">
        <f>'[3]Полезный отпуск'!F13+'[3]Полезный отпуск'!F12</f>
        <v>#DIV/0!</v>
      </c>
      <c r="D32" s="1024"/>
      <c r="E32" s="1024"/>
      <c r="F32" s="1024"/>
      <c r="G32" s="1025" t="s">
        <v>604</v>
      </c>
      <c r="H32" s="1026"/>
      <c r="I32" s="985"/>
      <c r="K32" s="2870" t="s">
        <v>561</v>
      </c>
      <c r="L32" s="2871"/>
      <c r="M32" s="2871"/>
      <c r="N32" s="2872"/>
      <c r="O32" s="1026"/>
      <c r="P32"/>
      <c r="Q32"/>
    </row>
    <row r="33" spans="1:17" s="821" customFormat="1" ht="18" hidden="1">
      <c r="A33"/>
      <c r="B33" s="1021" t="s">
        <v>605</v>
      </c>
      <c r="C33" s="1027">
        <f>'[3]Топливо'!C7</f>
        <v>0</v>
      </c>
      <c r="D33" s="1027"/>
      <c r="E33" s="1027"/>
      <c r="F33" s="1027"/>
      <c r="G33" s="1025" t="s">
        <v>606</v>
      </c>
      <c r="H33" s="1026"/>
      <c r="I33" s="985"/>
      <c r="K33" s="2870" t="s">
        <v>607</v>
      </c>
      <c r="L33" s="2871"/>
      <c r="M33" s="2871"/>
      <c r="N33" s="2872"/>
      <c r="O33" s="1026"/>
      <c r="P33"/>
      <c r="Q33"/>
    </row>
    <row r="34" spans="1:17" s="821" customFormat="1" ht="20.25" hidden="1" thickBot="1">
      <c r="A34"/>
      <c r="B34" s="1021" t="s">
        <v>806</v>
      </c>
      <c r="C34" s="1027">
        <f>'[3]Топливо'!C5</f>
        <v>0</v>
      </c>
      <c r="D34" s="1048"/>
      <c r="E34" s="1048"/>
      <c r="F34" s="1048"/>
      <c r="G34" s="1028" t="s">
        <v>608</v>
      </c>
      <c r="H34" s="1029"/>
      <c r="I34" s="985"/>
      <c r="K34" s="2870" t="s">
        <v>609</v>
      </c>
      <c r="L34" s="2871"/>
      <c r="M34" s="2871"/>
      <c r="N34" s="2872"/>
      <c r="O34" s="1026"/>
      <c r="P34"/>
      <c r="Q34"/>
    </row>
    <row r="35" spans="1:17" s="821" customFormat="1" ht="19.5" hidden="1">
      <c r="A35"/>
      <c r="B35" s="1000" t="s">
        <v>807</v>
      </c>
      <c r="C35" s="1014" t="e">
        <f>ROUND(C37+C40+C43,2)</f>
        <v>#DIV/0!</v>
      </c>
      <c r="D35" s="1046"/>
      <c r="E35" s="1046"/>
      <c r="F35" s="1046"/>
      <c r="K35" s="2870" t="s">
        <v>610</v>
      </c>
      <c r="L35" s="2871"/>
      <c r="M35" s="2871"/>
      <c r="N35" s="2872"/>
      <c r="O35" s="1026"/>
      <c r="P35"/>
      <c r="Q35"/>
    </row>
    <row r="36" spans="1:17" s="821" customFormat="1" ht="18" hidden="1">
      <c r="A36"/>
      <c r="B36" s="1021" t="s">
        <v>611</v>
      </c>
      <c r="C36" s="1014" t="e">
        <f>'[3]Полезный отпуск'!F14/ЭС_НД!O36</f>
        <v>#DIV/0!</v>
      </c>
      <c r="D36" s="1046"/>
      <c r="E36" s="1046"/>
      <c r="F36" s="1046"/>
      <c r="K36" s="2870" t="s">
        <v>197</v>
      </c>
      <c r="L36" s="2871"/>
      <c r="M36" s="2871"/>
      <c r="N36" s="2872"/>
      <c r="O36" s="1026"/>
      <c r="P36"/>
      <c r="Q36"/>
    </row>
    <row r="37" spans="1:17" s="821" customFormat="1" ht="18" hidden="1">
      <c r="A37"/>
      <c r="B37" s="1000" t="s">
        <v>612</v>
      </c>
      <c r="C37" s="1014" t="e">
        <f>C38*C36*C39</f>
        <v>#DIV/0!</v>
      </c>
      <c r="D37" s="1046"/>
      <c r="E37" s="1046"/>
      <c r="F37" s="1046"/>
      <c r="K37" s="2870" t="s">
        <v>602</v>
      </c>
      <c r="L37" s="2871"/>
      <c r="M37" s="2871"/>
      <c r="N37" s="2872"/>
      <c r="O37" s="1026"/>
      <c r="P37"/>
      <c r="Q37"/>
    </row>
    <row r="38" spans="1:17" s="821" customFormat="1" ht="18" hidden="1">
      <c r="A38"/>
      <c r="B38" s="1021" t="s">
        <v>613</v>
      </c>
      <c r="C38" s="1001">
        <f>O33</f>
        <v>0</v>
      </c>
      <c r="D38" s="1049"/>
      <c r="E38" s="1049"/>
      <c r="F38" s="1049"/>
      <c r="K38" s="2870" t="s">
        <v>614</v>
      </c>
      <c r="L38" s="2871"/>
      <c r="M38" s="2871"/>
      <c r="N38" s="2872"/>
      <c r="O38" s="1026"/>
      <c r="P38"/>
      <c r="Q38"/>
    </row>
    <row r="39" spans="1:17" s="821" customFormat="1" ht="18.75" hidden="1" thickBot="1">
      <c r="A39"/>
      <c r="B39" s="1021" t="s">
        <v>615</v>
      </c>
      <c r="C39" s="1001" t="e">
        <f>'[3]Эл. эн.'!F7</f>
        <v>#DIV/0!</v>
      </c>
      <c r="D39" s="1049"/>
      <c r="E39" s="1049"/>
      <c r="F39" s="1049"/>
      <c r="K39" s="2873" t="s">
        <v>616</v>
      </c>
      <c r="L39" s="2874"/>
      <c r="M39" s="2874"/>
      <c r="N39" s="2875"/>
      <c r="O39" s="1029"/>
      <c r="P39"/>
      <c r="Q39"/>
    </row>
    <row r="40" spans="1:17" s="821" customFormat="1" ht="18" hidden="1">
      <c r="A40"/>
      <c r="B40" s="1000" t="s">
        <v>617</v>
      </c>
      <c r="C40" s="1014" t="e">
        <f>C41*C36*C42</f>
        <v>#DIV/0!</v>
      </c>
      <c r="D40" s="1046"/>
      <c r="E40" s="1046"/>
      <c r="F40" s="1046"/>
      <c r="K40" s="2876"/>
      <c r="L40" s="2876"/>
      <c r="M40" s="2876"/>
      <c r="N40" s="2876"/>
      <c r="P40"/>
      <c r="Q40"/>
    </row>
    <row r="41" spans="1:17" s="821" customFormat="1" ht="18" hidden="1">
      <c r="A41"/>
      <c r="B41" s="1021" t="s">
        <v>613</v>
      </c>
      <c r="C41" s="1001">
        <f>O34</f>
        <v>0</v>
      </c>
      <c r="D41" s="1049"/>
      <c r="E41" s="1049"/>
      <c r="F41" s="1049"/>
      <c r="K41" s="2869"/>
      <c r="L41" s="2869"/>
      <c r="M41" s="2869"/>
      <c r="N41" s="2869"/>
      <c r="P41"/>
      <c r="Q41"/>
    </row>
    <row r="42" spans="1:17" s="821" customFormat="1" ht="18" hidden="1">
      <c r="A42"/>
      <c r="B42" s="1021" t="s">
        <v>618</v>
      </c>
      <c r="C42" s="1001">
        <f>'[3]Затраты на услуги водоснабжения'!F9</f>
        <v>0</v>
      </c>
      <c r="D42" s="1049"/>
      <c r="E42" s="1049"/>
      <c r="F42" s="1049"/>
      <c r="K42" s="2869"/>
      <c r="L42" s="2869"/>
      <c r="M42" s="2869"/>
      <c r="N42" s="2869"/>
      <c r="P42"/>
      <c r="Q42"/>
    </row>
    <row r="43" spans="1:17" s="821" customFormat="1" ht="18" hidden="1">
      <c r="A43"/>
      <c r="B43" s="1000" t="s">
        <v>619</v>
      </c>
      <c r="C43" s="1014" t="e">
        <f>C44*C36*C45</f>
        <v>#DIV/0!</v>
      </c>
      <c r="D43" s="1046"/>
      <c r="E43" s="1046"/>
      <c r="F43" s="1046"/>
      <c r="K43" s="2869"/>
      <c r="L43" s="2869"/>
      <c r="M43" s="2869"/>
      <c r="N43" s="2869"/>
      <c r="P43"/>
      <c r="Q43"/>
    </row>
    <row r="44" spans="1:17" s="821" customFormat="1" ht="18" hidden="1">
      <c r="A44"/>
      <c r="B44" s="1021" t="s">
        <v>620</v>
      </c>
      <c r="C44" s="1001">
        <f>O35</f>
        <v>0</v>
      </c>
      <c r="D44" s="1049"/>
      <c r="E44" s="1049"/>
      <c r="F44" s="1049"/>
      <c r="K44" s="2869"/>
      <c r="L44" s="2869"/>
      <c r="M44" s="2869"/>
      <c r="N44" s="2869"/>
      <c r="P44"/>
      <c r="Q44"/>
    </row>
    <row r="45" spans="1:17" s="821" customFormat="1" ht="18" hidden="1">
      <c r="A45"/>
      <c r="B45" s="1021" t="s">
        <v>615</v>
      </c>
      <c r="C45" s="1001">
        <f>'[3]Затраты на услуги водоснабжения'!F12</f>
        <v>0</v>
      </c>
      <c r="D45" s="1049"/>
      <c r="E45" s="1049"/>
      <c r="F45" s="1049"/>
      <c r="K45" s="2869"/>
      <c r="L45" s="2869"/>
      <c r="M45" s="2869"/>
      <c r="N45" s="2869"/>
      <c r="P45"/>
      <c r="Q45"/>
    </row>
    <row r="46" spans="1:17" s="821" customFormat="1" ht="19.5" hidden="1">
      <c r="A46"/>
      <c r="B46" s="1000" t="s">
        <v>808</v>
      </c>
      <c r="C46" s="1001">
        <f>'[3]Прибыль'!D7</f>
        <v>0</v>
      </c>
      <c r="D46" s="1049"/>
      <c r="E46" s="1049"/>
      <c r="F46" s="1049"/>
      <c r="K46" s="2869"/>
      <c r="L46" s="2869"/>
      <c r="M46" s="2869"/>
      <c r="N46" s="2869"/>
      <c r="P46"/>
      <c r="Q46"/>
    </row>
    <row r="47" spans="1:17" s="821" customFormat="1" ht="19.5" hidden="1">
      <c r="A47"/>
      <c r="B47" s="1000" t="s">
        <v>809</v>
      </c>
      <c r="C47" s="1001">
        <f>O37</f>
        <v>0</v>
      </c>
      <c r="D47" s="1049"/>
      <c r="E47" s="1049"/>
      <c r="F47" s="1049"/>
      <c r="K47" s="2869"/>
      <c r="L47" s="2869"/>
      <c r="M47" s="2869"/>
      <c r="N47" s="2869"/>
      <c r="P47"/>
      <c r="Q47"/>
    </row>
    <row r="48" spans="1:17" s="821" customFormat="1" ht="19.5" hidden="1">
      <c r="A48"/>
      <c r="B48" s="1000" t="s">
        <v>810</v>
      </c>
      <c r="C48" s="1001">
        <f>O38</f>
        <v>0</v>
      </c>
      <c r="D48" s="1049"/>
      <c r="E48" s="1049"/>
      <c r="F48" s="1049"/>
      <c r="G48"/>
      <c r="H48"/>
      <c r="I48"/>
      <c r="J48"/>
      <c r="K48"/>
      <c r="L48"/>
      <c r="M48"/>
      <c r="N48"/>
      <c r="O48"/>
      <c r="P48"/>
      <c r="Q48"/>
    </row>
    <row r="49" spans="1:17" s="821" customFormat="1" ht="20.25" hidden="1" thickBot="1">
      <c r="A49"/>
      <c r="B49" s="1030" t="s">
        <v>811</v>
      </c>
      <c r="C49" s="1031">
        <f>O39</f>
        <v>0</v>
      </c>
      <c r="D49" s="1049"/>
      <c r="E49" s="1049"/>
      <c r="F49" s="1049"/>
      <c r="G49"/>
      <c r="H49"/>
      <c r="I49"/>
      <c r="J49"/>
      <c r="K49"/>
      <c r="L49"/>
      <c r="M49"/>
      <c r="N49"/>
      <c r="O49"/>
      <c r="P49"/>
      <c r="Q49"/>
    </row>
    <row r="50" spans="1:17" s="821" customFormat="1" ht="18" hidden="1">
      <c r="A50"/>
      <c r="B50" s="994" t="s">
        <v>812</v>
      </c>
      <c r="C50" s="1032">
        <f>C51+C56</f>
        <v>0</v>
      </c>
      <c r="D50" s="1046"/>
      <c r="E50" s="1046"/>
      <c r="F50" s="1046"/>
      <c r="G50"/>
      <c r="H50"/>
      <c r="I50"/>
      <c r="J50"/>
      <c r="K50"/>
      <c r="L50"/>
      <c r="M50"/>
      <c r="N50"/>
      <c r="O50"/>
      <c r="P50"/>
      <c r="Q50"/>
    </row>
    <row r="51" spans="1:17" s="821" customFormat="1" ht="18" hidden="1">
      <c r="A51"/>
      <c r="B51" s="1033" t="s">
        <v>621</v>
      </c>
      <c r="C51" s="1034">
        <f>ROUND((C52*C54+C53*C55)/1000,2)</f>
        <v>0</v>
      </c>
      <c r="D51" s="1046"/>
      <c r="E51" s="1046"/>
      <c r="F51" s="1046"/>
      <c r="G51"/>
      <c r="H51"/>
      <c r="I51"/>
      <c r="J51"/>
      <c r="K51"/>
      <c r="L51"/>
      <c r="M51"/>
      <c r="N51"/>
      <c r="O51"/>
      <c r="P51"/>
      <c r="Q51"/>
    </row>
    <row r="52" spans="1:17" s="821" customFormat="1" ht="18" hidden="1">
      <c r="A52"/>
      <c r="B52" s="1021" t="s">
        <v>622</v>
      </c>
      <c r="C52" s="1001">
        <f>'[3]Полезный отпуск'!G23</f>
        <v>0</v>
      </c>
      <c r="D52" s="1049"/>
      <c r="E52" s="1049"/>
      <c r="F52" s="1049"/>
      <c r="G52"/>
      <c r="H52"/>
      <c r="I52"/>
      <c r="J52"/>
      <c r="K52"/>
      <c r="L52"/>
      <c r="M52"/>
      <c r="N52"/>
      <c r="O52"/>
      <c r="P52"/>
      <c r="Q52"/>
    </row>
    <row r="53" spans="1:17" s="821" customFormat="1" ht="18" hidden="1">
      <c r="A53"/>
      <c r="B53" s="1021" t="s">
        <v>623</v>
      </c>
      <c r="C53" s="1001">
        <f>'[3]Полезный отпуск'!H23</f>
        <v>0</v>
      </c>
      <c r="D53" s="1049"/>
      <c r="E53" s="1049"/>
      <c r="F53" s="1049"/>
      <c r="G53"/>
      <c r="H53"/>
      <c r="I53"/>
      <c r="J53"/>
      <c r="K53"/>
      <c r="L53"/>
      <c r="M53"/>
      <c r="N53"/>
      <c r="O53"/>
      <c r="P53"/>
      <c r="Q53"/>
    </row>
    <row r="54" spans="1:17" s="821" customFormat="1" ht="18" hidden="1">
      <c r="A54"/>
      <c r="B54" s="1021" t="s">
        <v>624</v>
      </c>
      <c r="C54" s="1014"/>
      <c r="D54" s="1046"/>
      <c r="E54" s="1046"/>
      <c r="F54" s="1046"/>
      <c r="G54"/>
      <c r="H54"/>
      <c r="I54"/>
      <c r="J54"/>
      <c r="K54"/>
      <c r="L54"/>
      <c r="M54"/>
      <c r="N54"/>
      <c r="O54"/>
      <c r="P54"/>
      <c r="Q54"/>
    </row>
    <row r="55" spans="1:17" s="821" customFormat="1" ht="18.75" hidden="1" thickBot="1">
      <c r="A55"/>
      <c r="B55" s="1035" t="s">
        <v>625</v>
      </c>
      <c r="C55" s="1036"/>
      <c r="D55" s="1046"/>
      <c r="E55" s="1046"/>
      <c r="F55" s="1046"/>
      <c r="G55"/>
      <c r="H55"/>
      <c r="I55"/>
      <c r="J55"/>
      <c r="K55"/>
      <c r="L55"/>
      <c r="M55"/>
      <c r="N55"/>
      <c r="O55"/>
      <c r="P55"/>
      <c r="Q55"/>
    </row>
    <row r="56" spans="1:17" s="821" customFormat="1" ht="18" hidden="1">
      <c r="A56"/>
      <c r="B56" s="1033" t="s">
        <v>626</v>
      </c>
      <c r="C56" s="1034">
        <f>ROUND((C57*C59+C58*C60)/1000,2)</f>
        <v>0</v>
      </c>
      <c r="D56" s="1046"/>
      <c r="E56" s="1046"/>
      <c r="F56" s="1046"/>
      <c r="G56"/>
      <c r="H56"/>
      <c r="I56"/>
      <c r="J56"/>
      <c r="K56"/>
      <c r="L56"/>
      <c r="M56"/>
      <c r="N56"/>
      <c r="O56"/>
      <c r="P56"/>
      <c r="Q56"/>
    </row>
    <row r="57" spans="1:17" s="821" customFormat="1" ht="18" hidden="1">
      <c r="A57"/>
      <c r="B57" s="1021" t="s">
        <v>622</v>
      </c>
      <c r="C57" s="1001">
        <f>'[3]Полезный отпуск'!G32</f>
        <v>0</v>
      </c>
      <c r="D57" s="1049"/>
      <c r="E57" s="1049"/>
      <c r="F57" s="1049"/>
      <c r="G57"/>
      <c r="H57"/>
      <c r="I57"/>
      <c r="J57"/>
      <c r="K57"/>
      <c r="L57"/>
      <c r="M57"/>
      <c r="N57"/>
      <c r="O57"/>
      <c r="P57"/>
      <c r="Q57"/>
    </row>
    <row r="58" spans="1:17" s="821" customFormat="1" ht="18" hidden="1">
      <c r="A58"/>
      <c r="B58" s="1021" t="s">
        <v>623</v>
      </c>
      <c r="C58" s="1001">
        <f>'[3]Полезный отпуск'!H32</f>
        <v>0</v>
      </c>
      <c r="D58" s="1049"/>
      <c r="E58" s="1049"/>
      <c r="F58" s="1049"/>
      <c r="G58"/>
      <c r="H58"/>
      <c r="I58"/>
      <c r="J58"/>
      <c r="K58"/>
      <c r="L58"/>
      <c r="M58"/>
      <c r="N58"/>
      <c r="O58"/>
      <c r="P58"/>
      <c r="Q58"/>
    </row>
    <row r="59" spans="1:17" s="821" customFormat="1" ht="18" hidden="1">
      <c r="A59"/>
      <c r="B59" s="1021" t="s">
        <v>624</v>
      </c>
      <c r="C59" s="1014"/>
      <c r="D59" s="1046"/>
      <c r="E59" s="1046"/>
      <c r="F59" s="1046"/>
      <c r="G59"/>
      <c r="H59"/>
      <c r="I59"/>
      <c r="J59"/>
      <c r="K59"/>
      <c r="L59"/>
      <c r="M59"/>
      <c r="N59"/>
      <c r="O59"/>
      <c r="P59"/>
      <c r="Q59"/>
    </row>
    <row r="60" spans="1:17" s="821" customFormat="1" ht="18.75" hidden="1" thickBot="1">
      <c r="A60"/>
      <c r="B60" s="1035" t="s">
        <v>625</v>
      </c>
      <c r="C60" s="1036"/>
      <c r="D60" s="1046"/>
      <c r="E60" s="1046"/>
      <c r="F60" s="1046"/>
      <c r="G60"/>
      <c r="H60"/>
      <c r="I60"/>
      <c r="J60"/>
      <c r="K60"/>
      <c r="L60"/>
      <c r="M60"/>
      <c r="N60"/>
      <c r="O60"/>
      <c r="P60"/>
      <c r="Q60"/>
    </row>
    <row r="61" spans="1:17" s="821" customFormat="1" ht="18" hidden="1">
      <c r="A61"/>
      <c r="B61" s="1037" t="s">
        <v>814</v>
      </c>
      <c r="C61" s="1038">
        <v>0.043</v>
      </c>
      <c r="D61" s="1050"/>
      <c r="E61" s="1050"/>
      <c r="F61" s="1050"/>
      <c r="G61"/>
      <c r="H61"/>
      <c r="I61"/>
      <c r="J61"/>
      <c r="K61"/>
      <c r="L61"/>
      <c r="M61"/>
      <c r="N61"/>
      <c r="O61"/>
      <c r="P61"/>
      <c r="Q61"/>
    </row>
    <row r="62" spans="1:17" s="821" customFormat="1" ht="18" hidden="1">
      <c r="A62"/>
      <c r="B62" s="1039" t="s">
        <v>813</v>
      </c>
      <c r="C62" s="1040">
        <v>0.04</v>
      </c>
      <c r="D62" s="1050"/>
      <c r="E62" s="1050"/>
      <c r="F62" s="1050"/>
      <c r="G62"/>
      <c r="H62"/>
      <c r="I62"/>
      <c r="J62"/>
      <c r="K62"/>
      <c r="L62"/>
      <c r="M62"/>
      <c r="N62"/>
      <c r="O62"/>
      <c r="P62"/>
      <c r="Q62"/>
    </row>
    <row r="63" spans="1:17" s="821" customFormat="1" ht="18.75" hidden="1" thickBot="1">
      <c r="A63"/>
      <c r="B63" s="1041" t="s">
        <v>815</v>
      </c>
      <c r="C63" s="1036"/>
      <c r="D63" s="1046"/>
      <c r="E63" s="1046"/>
      <c r="F63" s="1046"/>
      <c r="G63"/>
      <c r="H63"/>
      <c r="I63"/>
      <c r="J63"/>
      <c r="K63"/>
      <c r="L63"/>
      <c r="M63"/>
      <c r="N63"/>
      <c r="O63"/>
      <c r="P63"/>
      <c r="Q63"/>
    </row>
    <row r="64" spans="1:17" s="821" customFormat="1" ht="18" hidden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s="821" customFormat="1" ht="18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</sheetData>
  <sheetProtection/>
  <mergeCells count="36">
    <mergeCell ref="A1:J1"/>
    <mergeCell ref="A3:A4"/>
    <mergeCell ref="B3:B4"/>
    <mergeCell ref="C3:C4"/>
    <mergeCell ref="G3:G4"/>
    <mergeCell ref="H3:J3"/>
    <mergeCell ref="K3:M3"/>
    <mergeCell ref="D3:F3"/>
    <mergeCell ref="A2:J2"/>
    <mergeCell ref="A9:C9"/>
    <mergeCell ref="A10:H17"/>
    <mergeCell ref="A20:B20"/>
    <mergeCell ref="G20:H20"/>
    <mergeCell ref="M20:O20"/>
    <mergeCell ref="G25:G26"/>
    <mergeCell ref="H25:H26"/>
    <mergeCell ref="J25:L25"/>
    <mergeCell ref="M25:O29"/>
    <mergeCell ref="G31:H31"/>
    <mergeCell ref="K31:O31"/>
    <mergeCell ref="K32:N32"/>
    <mergeCell ref="K33:N33"/>
    <mergeCell ref="K34:N34"/>
    <mergeCell ref="K35:N35"/>
    <mergeCell ref="K36:N36"/>
    <mergeCell ref="K37:N37"/>
    <mergeCell ref="K38:N38"/>
    <mergeCell ref="K39:N39"/>
    <mergeCell ref="K40:N40"/>
    <mergeCell ref="K41:N41"/>
    <mergeCell ref="K42:N42"/>
    <mergeCell ref="K43:N43"/>
    <mergeCell ref="K44:N44"/>
    <mergeCell ref="K45:N45"/>
    <mergeCell ref="K46:N46"/>
    <mergeCell ref="K47:N47"/>
  </mergeCells>
  <printOptions/>
  <pageMargins left="0.7874015748031497" right="0.7874015748031497" top="1.3779527559055118" bottom="0.3937007874015748" header="0" footer="0"/>
  <pageSetup fitToHeight="1" fitToWidth="1" horizontalDpi="300" verticalDpi="300" orientation="landscape" paperSize="9" scale="7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</sheetPr>
  <dimension ref="A1:AF373"/>
  <sheetViews>
    <sheetView showGridLines="0" view="pageBreakPreview" zoomScale="90" zoomScaleSheetLayoutView="90" zoomScalePageLayoutView="0" workbookViewId="0" topLeftCell="A1">
      <selection activeCell="L10" sqref="L10:L11"/>
    </sheetView>
  </sheetViews>
  <sheetFormatPr defaultColWidth="13.375" defaultRowHeight="12.75"/>
  <cols>
    <col min="1" max="1" width="23.875" style="1691" customWidth="1"/>
    <col min="2" max="2" width="20.375" style="1691" customWidth="1"/>
    <col min="3" max="3" width="15.125" style="1691" customWidth="1"/>
    <col min="4" max="4" width="14.00390625" style="1691" customWidth="1"/>
    <col min="5" max="5" width="15.125" style="1691" customWidth="1"/>
    <col min="6" max="6" width="16.00390625" style="1691" customWidth="1"/>
    <col min="7" max="7" width="18.50390625" style="1691" customWidth="1"/>
    <col min="8" max="8" width="17.375" style="1691" customWidth="1"/>
    <col min="9" max="9" width="14.00390625" style="1691" customWidth="1"/>
    <col min="10" max="10" width="14.125" style="1691" customWidth="1"/>
    <col min="11" max="11" width="13.625" style="1691" customWidth="1"/>
    <col min="12" max="12" width="15.875" style="1691" customWidth="1"/>
    <col min="13" max="13" width="10.625" style="1691" customWidth="1"/>
    <col min="14" max="14" width="6.125" style="1691" customWidth="1"/>
    <col min="15" max="15" width="15.00390625" style="1691" customWidth="1"/>
    <col min="16" max="16" width="13.00390625" style="1691" customWidth="1"/>
    <col min="17" max="17" width="15.125" style="1691" customWidth="1"/>
    <col min="18" max="18" width="14.875" style="1691" customWidth="1"/>
    <col min="19" max="20" width="13.375" style="1691" customWidth="1"/>
    <col min="21" max="27" width="13.375" style="1723" customWidth="1"/>
    <col min="28" max="16384" width="13.375" style="1691" customWidth="1"/>
  </cols>
  <sheetData>
    <row r="1" spans="16:19" ht="15.75">
      <c r="P1" s="2322"/>
      <c r="Q1" s="2322"/>
      <c r="R1" s="2322"/>
      <c r="S1" s="2322"/>
    </row>
    <row r="2" spans="16:19" ht="15.75">
      <c r="P2" s="1692"/>
      <c r="Q2" s="1692"/>
      <c r="R2" s="1692"/>
      <c r="S2" s="1692"/>
    </row>
    <row r="3" spans="1:17" ht="21.75" customHeight="1">
      <c r="A3" s="2323" t="s">
        <v>637</v>
      </c>
      <c r="B3" s="2323"/>
      <c r="C3" s="2323"/>
      <c r="D3" s="2323"/>
      <c r="E3" s="2323"/>
      <c r="F3" s="2323"/>
      <c r="G3" s="2323"/>
      <c r="H3" s="2323"/>
      <c r="I3" s="2323"/>
      <c r="J3" s="2323"/>
      <c r="K3" s="2323"/>
      <c r="L3" s="2323"/>
      <c r="M3" s="2323"/>
      <c r="N3" s="2323"/>
      <c r="O3" s="2323"/>
      <c r="P3" s="2323"/>
      <c r="Q3" s="2323"/>
    </row>
    <row r="4" spans="1:19" ht="15.75" customHeight="1">
      <c r="A4" s="2324" t="s">
        <v>638</v>
      </c>
      <c r="B4" s="2324"/>
      <c r="C4" s="2324"/>
      <c r="D4" s="2324"/>
      <c r="E4" s="2324"/>
      <c r="F4" s="2324"/>
      <c r="G4" s="2324"/>
      <c r="H4" s="2324"/>
      <c r="I4" s="2324"/>
      <c r="J4" s="2324"/>
      <c r="K4" s="2324"/>
      <c r="L4" s="2324"/>
      <c r="M4" s="2324"/>
      <c r="N4" s="2324"/>
      <c r="O4" s="2324"/>
      <c r="P4" s="2324"/>
      <c r="Q4" s="2324"/>
      <c r="R4" s="2324"/>
      <c r="S4" s="2324"/>
    </row>
    <row r="5" spans="1:19" s="1693" customFormat="1" ht="15.75">
      <c r="A5" s="2325" t="s">
        <v>639</v>
      </c>
      <c r="B5" s="2325"/>
      <c r="C5" s="2325"/>
      <c r="D5" s="2325"/>
      <c r="E5" s="2325"/>
      <c r="F5" s="2325"/>
      <c r="G5" s="2325"/>
      <c r="H5" s="2325"/>
      <c r="I5" s="2325"/>
      <c r="J5" s="2325"/>
      <c r="K5" s="2325"/>
      <c r="L5" s="2325"/>
      <c r="M5" s="2325"/>
      <c r="N5" s="2325"/>
      <c r="O5" s="2325"/>
      <c r="P5" s="2325"/>
      <c r="Q5" s="2325"/>
      <c r="R5" s="2325"/>
      <c r="S5" s="2325"/>
    </row>
    <row r="6" spans="1:19" ht="15.75">
      <c r="A6" s="2326" t="s">
        <v>640</v>
      </c>
      <c r="B6" s="2326"/>
      <c r="C6" s="2326"/>
      <c r="D6" s="2326"/>
      <c r="E6" s="2326"/>
      <c r="F6" s="2326"/>
      <c r="G6" s="2326"/>
      <c r="H6" s="2326"/>
      <c r="I6" s="2326"/>
      <c r="J6" s="2326"/>
      <c r="K6" s="2326"/>
      <c r="L6" s="2326"/>
      <c r="M6" s="2326"/>
      <c r="N6" s="2326"/>
      <c r="O6" s="2326"/>
      <c r="P6" s="2326"/>
      <c r="Q6" s="2326"/>
      <c r="R6" s="2326"/>
      <c r="S6" s="2326"/>
    </row>
    <row r="7" spans="1:19" ht="15.75">
      <c r="A7" s="2327" t="s">
        <v>641</v>
      </c>
      <c r="B7" s="2328"/>
      <c r="C7" s="2328"/>
      <c r="D7" s="2328"/>
      <c r="E7" s="2328"/>
      <c r="F7" s="2328"/>
      <c r="G7" s="2328"/>
      <c r="H7" s="2328"/>
      <c r="I7" s="2328"/>
      <c r="J7" s="2328"/>
      <c r="K7" s="2328"/>
      <c r="L7" s="2328"/>
      <c r="M7" s="2328"/>
      <c r="N7" s="2328"/>
      <c r="O7" s="2328"/>
      <c r="P7" s="2328"/>
      <c r="Q7" s="2328"/>
      <c r="R7" s="2328"/>
      <c r="S7" s="2329"/>
    </row>
    <row r="8" spans="1:19" ht="16.5" thickBot="1">
      <c r="A8" s="2324" t="s">
        <v>642</v>
      </c>
      <c r="B8" s="2324"/>
      <c r="C8" s="2324"/>
      <c r="D8" s="2324"/>
      <c r="E8" s="2324"/>
      <c r="F8" s="2324"/>
      <c r="G8" s="2324"/>
      <c r="H8" s="2324"/>
      <c r="I8" s="2324"/>
      <c r="J8" s="2324"/>
      <c r="K8" s="2324"/>
      <c r="L8" s="2324"/>
      <c r="M8" s="2324"/>
      <c r="N8" s="2324"/>
      <c r="O8" s="2324"/>
      <c r="P8" s="2324"/>
      <c r="Q8" s="2324"/>
      <c r="R8" s="2324"/>
      <c r="S8" s="2324"/>
    </row>
    <row r="9" spans="1:19" ht="30" customHeight="1" thickBot="1">
      <c r="A9" s="2335" t="s">
        <v>643</v>
      </c>
      <c r="B9" s="2336"/>
      <c r="C9" s="2336"/>
      <c r="D9" s="2336"/>
      <c r="E9" s="2336"/>
      <c r="F9" s="2336"/>
      <c r="G9" s="2336"/>
      <c r="H9" s="2336"/>
      <c r="I9" s="2336"/>
      <c r="J9" s="2336"/>
      <c r="K9" s="2336"/>
      <c r="L9" s="2336"/>
      <c r="M9" s="2336"/>
      <c r="N9" s="2337"/>
      <c r="O9" s="2338" t="s">
        <v>644</v>
      </c>
      <c r="P9" s="2339"/>
      <c r="Q9" s="2339"/>
      <c r="R9" s="2339"/>
      <c r="S9" s="2340"/>
    </row>
    <row r="10" spans="1:19" ht="25.5" customHeight="1">
      <c r="A10" s="2338" t="s">
        <v>645</v>
      </c>
      <c r="B10" s="2340"/>
      <c r="C10" s="2343" t="s">
        <v>646</v>
      </c>
      <c r="D10" s="2344"/>
      <c r="E10" s="2315" t="s">
        <v>647</v>
      </c>
      <c r="F10" s="2315" t="s">
        <v>648</v>
      </c>
      <c r="G10" s="2315" t="s">
        <v>649</v>
      </c>
      <c r="H10" s="2317" t="s">
        <v>650</v>
      </c>
      <c r="I10" s="2319" t="s">
        <v>15</v>
      </c>
      <c r="J10" s="2320"/>
      <c r="K10" s="2321"/>
      <c r="L10" s="2317" t="s">
        <v>651</v>
      </c>
      <c r="M10" s="2338" t="s">
        <v>652</v>
      </c>
      <c r="N10" s="2339"/>
      <c r="O10" s="2330" t="s">
        <v>653</v>
      </c>
      <c r="P10" s="2332" t="s">
        <v>654</v>
      </c>
      <c r="Q10" s="2320" t="s">
        <v>655</v>
      </c>
      <c r="R10" s="2320" t="s">
        <v>656</v>
      </c>
      <c r="S10" s="2345" t="s">
        <v>657</v>
      </c>
    </row>
    <row r="11" spans="1:19" ht="39" customHeight="1" thickBot="1">
      <c r="A11" s="2341"/>
      <c r="B11" s="2342"/>
      <c r="C11" s="2347" t="s">
        <v>658</v>
      </c>
      <c r="D11" s="2348"/>
      <c r="E11" s="2316"/>
      <c r="F11" s="2316"/>
      <c r="G11" s="2316"/>
      <c r="H11" s="2318"/>
      <c r="I11" s="1697" t="s">
        <v>659</v>
      </c>
      <c r="J11" s="1698" t="s">
        <v>660</v>
      </c>
      <c r="K11" s="1699" t="s">
        <v>661</v>
      </c>
      <c r="L11" s="2318"/>
      <c r="M11" s="2341"/>
      <c r="N11" s="2358"/>
      <c r="O11" s="2331"/>
      <c r="P11" s="2333"/>
      <c r="Q11" s="2334"/>
      <c r="R11" s="2334"/>
      <c r="S11" s="2346"/>
    </row>
    <row r="12" spans="1:19" ht="15" customHeight="1">
      <c r="A12" s="2349"/>
      <c r="B12" s="2350"/>
      <c r="C12" s="2349"/>
      <c r="D12" s="2351"/>
      <c r="E12" s="1701"/>
      <c r="F12" s="1702"/>
      <c r="G12" s="1701"/>
      <c r="H12" s="1703"/>
      <c r="I12" s="1704"/>
      <c r="J12" s="1705"/>
      <c r="K12" s="1706"/>
      <c r="L12" s="1707"/>
      <c r="M12" s="2343"/>
      <c r="N12" s="2352"/>
      <c r="O12" s="1708"/>
      <c r="P12" s="1709"/>
      <c r="Q12" s="1710"/>
      <c r="R12" s="1710"/>
      <c r="S12" s="1711"/>
    </row>
    <row r="13" spans="1:19" ht="15" customHeight="1">
      <c r="A13" s="2353"/>
      <c r="B13" s="2354"/>
      <c r="C13" s="2353"/>
      <c r="D13" s="2355"/>
      <c r="E13" s="1701"/>
      <c r="F13" s="1702"/>
      <c r="G13" s="1701"/>
      <c r="H13" s="1703"/>
      <c r="I13" s="1704"/>
      <c r="J13" s="1705"/>
      <c r="K13" s="1706"/>
      <c r="L13" s="1707"/>
      <c r="M13" s="2356"/>
      <c r="N13" s="2357"/>
      <c r="O13" s="1715"/>
      <c r="P13" s="1716"/>
      <c r="Q13" s="1717"/>
      <c r="R13" s="1717"/>
      <c r="S13" s="1718"/>
    </row>
    <row r="14" spans="1:19" ht="15" customHeight="1">
      <c r="A14" s="2353"/>
      <c r="B14" s="2354"/>
      <c r="C14" s="2353"/>
      <c r="D14" s="2355"/>
      <c r="E14" s="1701"/>
      <c r="F14" s="1702"/>
      <c r="G14" s="1701"/>
      <c r="H14" s="1703"/>
      <c r="I14" s="1704"/>
      <c r="J14" s="1705"/>
      <c r="K14" s="1706"/>
      <c r="L14" s="1707"/>
      <c r="M14" s="2356"/>
      <c r="N14" s="2357"/>
      <c r="O14" s="1715"/>
      <c r="P14" s="1716"/>
      <c r="Q14" s="1717"/>
      <c r="R14" s="1717"/>
      <c r="S14" s="1718"/>
    </row>
    <row r="15" spans="1:19" ht="15.75" customHeight="1">
      <c r="A15" s="2353"/>
      <c r="B15" s="2354"/>
      <c r="C15" s="2353"/>
      <c r="D15" s="2355"/>
      <c r="E15" s="1719"/>
      <c r="F15" s="1720"/>
      <c r="G15" s="1719"/>
      <c r="H15" s="1703"/>
      <c r="I15" s="1712"/>
      <c r="J15" s="1721"/>
      <c r="K15" s="1714"/>
      <c r="L15" s="1722"/>
      <c r="M15" s="2353"/>
      <c r="N15" s="2354"/>
      <c r="O15" s="1715"/>
      <c r="P15" s="1716"/>
      <c r="Q15" s="1717"/>
      <c r="R15" s="1717"/>
      <c r="S15" s="1718"/>
    </row>
    <row r="16" spans="1:19" ht="15.75">
      <c r="A16" s="2353"/>
      <c r="B16" s="2354"/>
      <c r="C16" s="2353"/>
      <c r="D16" s="2355"/>
      <c r="E16" s="1719"/>
      <c r="F16" s="1720"/>
      <c r="G16" s="1719"/>
      <c r="H16" s="1703"/>
      <c r="I16" s="1712"/>
      <c r="J16" s="1721"/>
      <c r="K16" s="1714"/>
      <c r="L16" s="1722"/>
      <c r="M16" s="2353"/>
      <c r="N16" s="2354"/>
      <c r="O16" s="1715"/>
      <c r="P16" s="1716"/>
      <c r="Q16" s="1717"/>
      <c r="R16" s="1717"/>
      <c r="S16" s="1718"/>
    </row>
    <row r="17" spans="1:19" ht="15.75">
      <c r="A17" s="2353"/>
      <c r="B17" s="2354"/>
      <c r="C17" s="2353"/>
      <c r="D17" s="2355"/>
      <c r="E17" s="1719"/>
      <c r="F17" s="1720"/>
      <c r="G17" s="1719"/>
      <c r="H17" s="1703"/>
      <c r="I17" s="1712"/>
      <c r="J17" s="1721"/>
      <c r="K17" s="1714"/>
      <c r="L17" s="1722"/>
      <c r="M17" s="2353"/>
      <c r="N17" s="2354"/>
      <c r="O17" s="1715"/>
      <c r="P17" s="1716"/>
      <c r="Q17" s="1717"/>
      <c r="R17" s="1717"/>
      <c r="S17" s="1718"/>
    </row>
    <row r="18" spans="1:19" ht="16.5" thickBot="1">
      <c r="A18" s="2359" t="s">
        <v>190</v>
      </c>
      <c r="B18" s="2360"/>
      <c r="C18" s="2361"/>
      <c r="D18" s="2362"/>
      <c r="E18" s="1724"/>
      <c r="F18" s="1725"/>
      <c r="G18" s="1724"/>
      <c r="H18" s="1726">
        <f>SUM(H12:H17)</f>
        <v>0</v>
      </c>
      <c r="I18" s="1697"/>
      <c r="J18" s="1698"/>
      <c r="K18" s="1699"/>
      <c r="L18" s="1696"/>
      <c r="M18" s="2361"/>
      <c r="N18" s="2363"/>
      <c r="O18" s="1728"/>
      <c r="P18" s="1729"/>
      <c r="Q18" s="1730"/>
      <c r="R18" s="1730"/>
      <c r="S18" s="1731"/>
    </row>
    <row r="19" spans="1:17" ht="16.5" customHeight="1" thickBot="1">
      <c r="A19" s="2336" t="s">
        <v>662</v>
      </c>
      <c r="B19" s="2336"/>
      <c r="C19" s="2358"/>
      <c r="D19" s="2358"/>
      <c r="E19" s="2336"/>
      <c r="F19" s="2336"/>
      <c r="G19" s="2336"/>
      <c r="H19" s="2336"/>
      <c r="I19" s="2336"/>
      <c r="J19" s="2336"/>
      <c r="K19" s="2336"/>
      <c r="L19" s="2336"/>
      <c r="M19" s="2358"/>
      <c r="N19" s="2358"/>
      <c r="O19" s="2358"/>
      <c r="P19" s="2358"/>
      <c r="Q19" s="2358"/>
    </row>
    <row r="20" spans="1:19" ht="30.75" customHeight="1" thickBot="1">
      <c r="A20" s="2335" t="s">
        <v>663</v>
      </c>
      <c r="B20" s="2336"/>
      <c r="C20" s="2336"/>
      <c r="D20" s="2336"/>
      <c r="E20" s="2336"/>
      <c r="F20" s="2337"/>
      <c r="G20" s="2335" t="s">
        <v>664</v>
      </c>
      <c r="H20" s="2336"/>
      <c r="I20" s="2336"/>
      <c r="J20" s="2336"/>
      <c r="K20" s="2336"/>
      <c r="L20" s="2337"/>
      <c r="M20" s="2335" t="s">
        <v>665</v>
      </c>
      <c r="N20" s="2336"/>
      <c r="O20" s="2336"/>
      <c r="P20" s="2336"/>
      <c r="Q20" s="2336"/>
      <c r="R20" s="2336"/>
      <c r="S20" s="2337"/>
    </row>
    <row r="21" spans="1:19" ht="30.75" customHeight="1">
      <c r="A21" s="2338" t="s">
        <v>666</v>
      </c>
      <c r="B21" s="1694" t="s">
        <v>667</v>
      </c>
      <c r="C21" s="2364" t="s">
        <v>668</v>
      </c>
      <c r="D21" s="2366" t="s">
        <v>669</v>
      </c>
      <c r="E21" s="2364" t="s">
        <v>670</v>
      </c>
      <c r="F21" s="1732" t="s">
        <v>671</v>
      </c>
      <c r="G21" s="2319" t="s">
        <v>672</v>
      </c>
      <c r="H21" s="1695" t="s">
        <v>667</v>
      </c>
      <c r="I21" s="2366" t="s">
        <v>673</v>
      </c>
      <c r="J21" s="2366" t="s">
        <v>674</v>
      </c>
      <c r="K21" s="2366" t="s">
        <v>675</v>
      </c>
      <c r="L21" s="2368" t="s">
        <v>671</v>
      </c>
      <c r="M21" s="2319" t="s">
        <v>667</v>
      </c>
      <c r="N21" s="2370"/>
      <c r="O21" s="2338" t="s">
        <v>676</v>
      </c>
      <c r="P21" s="2340"/>
      <c r="Q21" s="2371" t="s">
        <v>677</v>
      </c>
      <c r="R21" s="2366" t="s">
        <v>678</v>
      </c>
      <c r="S21" s="2368" t="s">
        <v>671</v>
      </c>
    </row>
    <row r="22" spans="1:32" ht="50.25" customHeight="1" thickBot="1">
      <c r="A22" s="2341"/>
      <c r="B22" s="1733" t="s">
        <v>679</v>
      </c>
      <c r="C22" s="2365"/>
      <c r="D22" s="2367"/>
      <c r="E22" s="2365"/>
      <c r="F22" s="1734" t="s">
        <v>680</v>
      </c>
      <c r="G22" s="2359"/>
      <c r="H22" s="1735" t="s">
        <v>681</v>
      </c>
      <c r="I22" s="2367"/>
      <c r="J22" s="2367"/>
      <c r="K22" s="2367"/>
      <c r="L22" s="2369"/>
      <c r="M22" s="2359"/>
      <c r="N22" s="2360"/>
      <c r="O22" s="2341"/>
      <c r="P22" s="2342"/>
      <c r="Q22" s="2372"/>
      <c r="R22" s="2367"/>
      <c r="S22" s="2369"/>
      <c r="T22" s="1736"/>
      <c r="U22" s="1737"/>
      <c r="V22" s="1737"/>
      <c r="W22" s="1737"/>
      <c r="X22" s="1737"/>
      <c r="Y22" s="1737"/>
      <c r="Z22" s="1737"/>
      <c r="AA22" s="1737"/>
      <c r="AB22" s="1738"/>
      <c r="AC22" s="1738"/>
      <c r="AD22" s="1738"/>
      <c r="AE22" s="1738"/>
      <c r="AF22" s="1738"/>
    </row>
    <row r="23" spans="1:19" ht="15.75">
      <c r="A23" s="1739"/>
      <c r="B23" s="1740"/>
      <c r="C23" s="1741"/>
      <c r="D23" s="1742"/>
      <c r="E23" s="1743"/>
      <c r="F23" s="1700"/>
      <c r="G23" s="1704"/>
      <c r="H23" s="1705"/>
      <c r="I23" s="1705"/>
      <c r="J23" s="1705"/>
      <c r="K23" s="1744"/>
      <c r="L23" s="1745"/>
      <c r="M23" s="2373"/>
      <c r="N23" s="2374"/>
      <c r="O23" s="2375"/>
      <c r="P23" s="2376"/>
      <c r="Q23" s="1746"/>
      <c r="R23" s="1705"/>
      <c r="S23" s="1706"/>
    </row>
    <row r="24" spans="1:19" ht="15.75">
      <c r="A24" s="1747"/>
      <c r="B24" s="1748"/>
      <c r="C24" s="1749"/>
      <c r="D24" s="1746"/>
      <c r="E24" s="1705"/>
      <c r="F24" s="1750"/>
      <c r="G24" s="1712"/>
      <c r="H24" s="1721"/>
      <c r="I24" s="1721"/>
      <c r="J24" s="1721"/>
      <c r="K24" s="1751"/>
      <c r="L24" s="1752"/>
      <c r="M24" s="2377"/>
      <c r="N24" s="2378"/>
      <c r="O24" s="2379"/>
      <c r="P24" s="2380"/>
      <c r="Q24" s="1753"/>
      <c r="R24" s="1721"/>
      <c r="S24" s="1714"/>
    </row>
    <row r="25" spans="1:19" ht="15.75">
      <c r="A25" s="1747"/>
      <c r="B25" s="1748"/>
      <c r="C25" s="1749"/>
      <c r="D25" s="1746"/>
      <c r="E25" s="1705"/>
      <c r="F25" s="1750"/>
      <c r="G25" s="1712"/>
      <c r="H25" s="1721"/>
      <c r="I25" s="1721"/>
      <c r="J25" s="1721"/>
      <c r="K25" s="1751"/>
      <c r="L25" s="1752"/>
      <c r="M25" s="2377"/>
      <c r="N25" s="2378"/>
      <c r="O25" s="2379"/>
      <c r="P25" s="2380"/>
      <c r="Q25" s="1753"/>
      <c r="R25" s="1721"/>
      <c r="S25" s="1714"/>
    </row>
    <row r="26" spans="1:19" ht="15.75">
      <c r="A26" s="1747"/>
      <c r="B26" s="1748"/>
      <c r="C26" s="1749"/>
      <c r="D26" s="1746"/>
      <c r="E26" s="1705"/>
      <c r="F26" s="1750"/>
      <c r="G26" s="1712"/>
      <c r="H26" s="1721"/>
      <c r="I26" s="1721"/>
      <c r="J26" s="1721"/>
      <c r="K26" s="1751"/>
      <c r="L26" s="1752"/>
      <c r="M26" s="2377"/>
      <c r="N26" s="2378"/>
      <c r="O26" s="2379"/>
      <c r="P26" s="2380"/>
      <c r="Q26" s="1753"/>
      <c r="R26" s="1721"/>
      <c r="S26" s="1714"/>
    </row>
    <row r="27" spans="1:19" ht="15.75">
      <c r="A27" s="1747"/>
      <c r="B27" s="1748"/>
      <c r="C27" s="1749"/>
      <c r="D27" s="1746"/>
      <c r="E27" s="1705"/>
      <c r="F27" s="1750"/>
      <c r="G27" s="1712"/>
      <c r="H27" s="1721"/>
      <c r="I27" s="1721"/>
      <c r="J27" s="1721"/>
      <c r="K27" s="1751"/>
      <c r="L27" s="1752"/>
      <c r="M27" s="2377"/>
      <c r="N27" s="2378"/>
      <c r="O27" s="2379"/>
      <c r="P27" s="2380"/>
      <c r="Q27" s="1753"/>
      <c r="R27" s="1721"/>
      <c r="S27" s="1714"/>
    </row>
    <row r="28" spans="1:19" ht="15.75">
      <c r="A28" s="1747"/>
      <c r="B28" s="1748"/>
      <c r="C28" s="1749"/>
      <c r="D28" s="1746"/>
      <c r="E28" s="1705"/>
      <c r="F28" s="1750"/>
      <c r="G28" s="1712"/>
      <c r="H28" s="1721"/>
      <c r="I28" s="1721"/>
      <c r="J28" s="1721"/>
      <c r="K28" s="1751"/>
      <c r="L28" s="1752"/>
      <c r="M28" s="2377"/>
      <c r="N28" s="2378"/>
      <c r="O28" s="2379"/>
      <c r="P28" s="2380"/>
      <c r="Q28" s="1753"/>
      <c r="R28" s="1721"/>
      <c r="S28" s="1714"/>
    </row>
    <row r="29" spans="1:19" ht="15.75">
      <c r="A29" s="1747"/>
      <c r="B29" s="1748"/>
      <c r="C29" s="1749"/>
      <c r="D29" s="1746"/>
      <c r="E29" s="1705"/>
      <c r="F29" s="1750"/>
      <c r="G29" s="1712"/>
      <c r="H29" s="1721"/>
      <c r="I29" s="1721"/>
      <c r="J29" s="1721"/>
      <c r="K29" s="1751"/>
      <c r="L29" s="1752"/>
      <c r="M29" s="2377"/>
      <c r="N29" s="2378"/>
      <c r="O29" s="2379"/>
      <c r="P29" s="2380"/>
      <c r="Q29" s="1753"/>
      <c r="R29" s="1721"/>
      <c r="S29" s="1714"/>
    </row>
    <row r="30" spans="1:19" ht="15.75">
      <c r="A30" s="1747"/>
      <c r="B30" s="1748"/>
      <c r="C30" s="1749"/>
      <c r="D30" s="1746"/>
      <c r="E30" s="1705"/>
      <c r="F30" s="1750"/>
      <c r="G30" s="1712"/>
      <c r="H30" s="1721"/>
      <c r="I30" s="1721"/>
      <c r="J30" s="1721"/>
      <c r="K30" s="1751"/>
      <c r="L30" s="1752"/>
      <c r="M30" s="2377"/>
      <c r="N30" s="2378"/>
      <c r="O30" s="2379"/>
      <c r="P30" s="2380"/>
      <c r="Q30" s="1753"/>
      <c r="R30" s="1721"/>
      <c r="S30" s="1714"/>
    </row>
    <row r="31" spans="1:19" ht="15.75">
      <c r="A31" s="1747"/>
      <c r="B31" s="1748"/>
      <c r="C31" s="1749"/>
      <c r="D31" s="1746"/>
      <c r="E31" s="1705"/>
      <c r="F31" s="1750"/>
      <c r="G31" s="1712"/>
      <c r="H31" s="1721"/>
      <c r="I31" s="1721"/>
      <c r="J31" s="1721"/>
      <c r="K31" s="1751"/>
      <c r="L31" s="1752"/>
      <c r="M31" s="2377"/>
      <c r="N31" s="2378"/>
      <c r="O31" s="2379"/>
      <c r="P31" s="2380"/>
      <c r="Q31" s="1753"/>
      <c r="R31" s="1721"/>
      <c r="S31" s="1714"/>
    </row>
    <row r="32" spans="1:19" ht="15.75">
      <c r="A32" s="1747"/>
      <c r="B32" s="1748"/>
      <c r="C32" s="1749"/>
      <c r="D32" s="1746"/>
      <c r="E32" s="1705"/>
      <c r="F32" s="1750"/>
      <c r="G32" s="1712"/>
      <c r="H32" s="1721"/>
      <c r="I32" s="1721"/>
      <c r="J32" s="1721"/>
      <c r="K32" s="1751"/>
      <c r="L32" s="1752"/>
      <c r="M32" s="2377"/>
      <c r="N32" s="2378"/>
      <c r="O32" s="2379"/>
      <c r="P32" s="2380"/>
      <c r="Q32" s="1753"/>
      <c r="R32" s="1721"/>
      <c r="S32" s="1714"/>
    </row>
    <row r="33" spans="1:19" ht="15.75">
      <c r="A33" s="1754"/>
      <c r="B33" s="1755"/>
      <c r="C33" s="1756"/>
      <c r="D33" s="1753"/>
      <c r="E33" s="1721"/>
      <c r="F33" s="1713"/>
      <c r="G33" s="1712"/>
      <c r="H33" s="1721"/>
      <c r="I33" s="1721"/>
      <c r="J33" s="1721"/>
      <c r="K33" s="1751"/>
      <c r="L33" s="1752"/>
      <c r="M33" s="2377"/>
      <c r="N33" s="2378"/>
      <c r="O33" s="2379"/>
      <c r="P33" s="2380"/>
      <c r="Q33" s="1753"/>
      <c r="R33" s="1721"/>
      <c r="S33" s="1714"/>
    </row>
    <row r="34" spans="1:19" ht="15.75">
      <c r="A34" s="1754"/>
      <c r="B34" s="1755"/>
      <c r="C34" s="1756"/>
      <c r="D34" s="1753"/>
      <c r="E34" s="1757"/>
      <c r="F34" s="1713"/>
      <c r="G34" s="1712"/>
      <c r="H34" s="1721"/>
      <c r="I34" s="1721"/>
      <c r="J34" s="1721"/>
      <c r="K34" s="1751"/>
      <c r="L34" s="1752"/>
      <c r="M34" s="2377"/>
      <c r="N34" s="2378"/>
      <c r="O34" s="2379"/>
      <c r="P34" s="2380"/>
      <c r="Q34" s="1753"/>
      <c r="R34" s="1721"/>
      <c r="S34" s="1714"/>
    </row>
    <row r="35" spans="1:19" ht="15.75">
      <c r="A35" s="1754"/>
      <c r="B35" s="1755"/>
      <c r="C35" s="1756"/>
      <c r="D35" s="1753"/>
      <c r="E35" s="1721"/>
      <c r="F35" s="1713"/>
      <c r="G35" s="1712"/>
      <c r="H35" s="1721"/>
      <c r="I35" s="1721"/>
      <c r="J35" s="1721"/>
      <c r="K35" s="1751"/>
      <c r="L35" s="1752"/>
      <c r="M35" s="2377"/>
      <c r="N35" s="2378"/>
      <c r="O35" s="2379"/>
      <c r="P35" s="2380"/>
      <c r="Q35" s="1753"/>
      <c r="R35" s="1721"/>
      <c r="S35" s="1714"/>
    </row>
    <row r="36" spans="1:19" ht="15.75">
      <c r="A36" s="1754"/>
      <c r="B36" s="1755"/>
      <c r="C36" s="1756"/>
      <c r="D36" s="1753"/>
      <c r="E36" s="1721"/>
      <c r="F36" s="1713"/>
      <c r="G36" s="1712"/>
      <c r="H36" s="1721"/>
      <c r="I36" s="1721"/>
      <c r="J36" s="1721"/>
      <c r="K36" s="1751"/>
      <c r="L36" s="1752"/>
      <c r="M36" s="2377"/>
      <c r="N36" s="2378"/>
      <c r="O36" s="2379"/>
      <c r="P36" s="2380"/>
      <c r="Q36" s="1753"/>
      <c r="R36" s="1721"/>
      <c r="S36" s="1714"/>
    </row>
    <row r="37" spans="1:19" ht="15.75">
      <c r="A37" s="1754"/>
      <c r="B37" s="1755"/>
      <c r="C37" s="1756"/>
      <c r="D37" s="1753"/>
      <c r="E37" s="1721"/>
      <c r="F37" s="1713"/>
      <c r="G37" s="1712"/>
      <c r="H37" s="1721"/>
      <c r="I37" s="1721"/>
      <c r="J37" s="1721"/>
      <c r="K37" s="1751"/>
      <c r="L37" s="1752"/>
      <c r="M37" s="2377"/>
      <c r="N37" s="2378"/>
      <c r="O37" s="2379"/>
      <c r="P37" s="2380"/>
      <c r="Q37" s="1753"/>
      <c r="R37" s="1721"/>
      <c r="S37" s="1714"/>
    </row>
    <row r="38" spans="1:19" ht="16.5" thickBot="1">
      <c r="A38" s="1758"/>
      <c r="B38" s="1759"/>
      <c r="C38" s="1760"/>
      <c r="D38" s="1761"/>
      <c r="E38" s="1698"/>
      <c r="F38" s="1727"/>
      <c r="G38" s="1697"/>
      <c r="H38" s="1698"/>
      <c r="I38" s="1698"/>
      <c r="J38" s="1698"/>
      <c r="K38" s="1762"/>
      <c r="L38" s="1763"/>
      <c r="M38" s="2381"/>
      <c r="N38" s="2382"/>
      <c r="O38" s="2383"/>
      <c r="P38" s="2384"/>
      <c r="Q38" s="1761"/>
      <c r="R38" s="1698"/>
      <c r="S38" s="1699"/>
    </row>
    <row r="39" spans="1:19" ht="16.5" thickBot="1">
      <c r="A39" s="1764"/>
      <c r="B39" s="2385"/>
      <c r="C39" s="2385"/>
      <c r="D39" s="2385"/>
      <c r="E39" s="2385"/>
      <c r="F39" s="2385"/>
      <c r="G39" s="2385"/>
      <c r="H39" s="2385"/>
      <c r="I39" s="2385"/>
      <c r="J39" s="2385"/>
      <c r="K39" s="2385"/>
      <c r="L39" s="2385"/>
      <c r="M39" s="2385"/>
      <c r="N39" s="2385"/>
      <c r="O39" s="2385"/>
      <c r="P39" s="2385"/>
      <c r="Q39" s="2385"/>
      <c r="R39" s="1765"/>
      <c r="S39" s="1764"/>
    </row>
    <row r="40" spans="1:19" ht="18" customHeight="1" thickBot="1">
      <c r="A40" s="2335" t="s">
        <v>682</v>
      </c>
      <c r="B40" s="2336"/>
      <c r="C40" s="2336"/>
      <c r="D40" s="2336"/>
      <c r="E40" s="2336"/>
      <c r="F40" s="2336"/>
      <c r="G40" s="2337"/>
      <c r="H40" s="2335" t="s">
        <v>683</v>
      </c>
      <c r="I40" s="2336"/>
      <c r="J40" s="2336"/>
      <c r="K40" s="2336"/>
      <c r="L40" s="2336"/>
      <c r="M40" s="2336"/>
      <c r="N40" s="2336"/>
      <c r="O40" s="2336"/>
      <c r="P40" s="2336"/>
      <c r="Q40" s="2336"/>
      <c r="R40" s="2336"/>
      <c r="S40" s="2337"/>
    </row>
    <row r="41" spans="1:27" s="1692" customFormat="1" ht="19.5" customHeight="1">
      <c r="A41" s="1766" t="s">
        <v>684</v>
      </c>
      <c r="B41" s="1743" t="s">
        <v>685</v>
      </c>
      <c r="C41" s="1743" t="s">
        <v>686</v>
      </c>
      <c r="D41" s="2350" t="s">
        <v>687</v>
      </c>
      <c r="E41" s="2386"/>
      <c r="F41" s="2350" t="s">
        <v>688</v>
      </c>
      <c r="G41" s="2387"/>
      <c r="H41" s="2388" t="s">
        <v>689</v>
      </c>
      <c r="I41" s="2389"/>
      <c r="J41" s="2390" t="s">
        <v>690</v>
      </c>
      <c r="K41" s="2389"/>
      <c r="L41" s="2390" t="s">
        <v>691</v>
      </c>
      <c r="M41" s="2389"/>
      <c r="N41" s="2390" t="s">
        <v>692</v>
      </c>
      <c r="O41" s="2389"/>
      <c r="P41" s="2390" t="s">
        <v>693</v>
      </c>
      <c r="Q41" s="2389"/>
      <c r="R41" s="2391" t="s">
        <v>694</v>
      </c>
      <c r="S41" s="2392"/>
      <c r="U41" s="1767"/>
      <c r="V41" s="1767"/>
      <c r="W41" s="1767"/>
      <c r="X41" s="1767"/>
      <c r="Y41" s="1767"/>
      <c r="Z41" s="1767"/>
      <c r="AA41" s="1767"/>
    </row>
    <row r="42" spans="1:19" ht="15.75">
      <c r="A42" s="1768" t="s">
        <v>695</v>
      </c>
      <c r="B42" s="1769"/>
      <c r="C42" s="1721"/>
      <c r="D42" s="2354"/>
      <c r="E42" s="2393"/>
      <c r="F42" s="2394"/>
      <c r="G42" s="2395"/>
      <c r="H42" s="2396"/>
      <c r="I42" s="2397"/>
      <c r="J42" s="2397"/>
      <c r="K42" s="2397"/>
      <c r="L42" s="2397"/>
      <c r="M42" s="2397"/>
      <c r="N42" s="2397"/>
      <c r="O42" s="2397"/>
      <c r="P42" s="2397"/>
      <c r="Q42" s="2397"/>
      <c r="R42" s="2397"/>
      <c r="S42" s="2400"/>
    </row>
    <row r="43" spans="1:19" ht="25.5" customHeight="1" thickBot="1">
      <c r="A43" s="1770" t="s">
        <v>696</v>
      </c>
      <c r="B43" s="1771"/>
      <c r="C43" s="1698"/>
      <c r="D43" s="2363"/>
      <c r="E43" s="2402"/>
      <c r="F43" s="2403"/>
      <c r="G43" s="2404"/>
      <c r="H43" s="2398"/>
      <c r="I43" s="2399"/>
      <c r="J43" s="2399"/>
      <c r="K43" s="2399"/>
      <c r="L43" s="2399"/>
      <c r="M43" s="2399"/>
      <c r="N43" s="2399"/>
      <c r="O43" s="2399"/>
      <c r="P43" s="2399"/>
      <c r="Q43" s="2399"/>
      <c r="R43" s="2399"/>
      <c r="S43" s="2401"/>
    </row>
    <row r="44" spans="2:27" s="1772" customFormat="1" ht="47.25" customHeight="1">
      <c r="B44" s="1773" t="s">
        <v>697</v>
      </c>
      <c r="C44" s="1774"/>
      <c r="D44" s="1774"/>
      <c r="E44" s="1774"/>
      <c r="F44" s="1774"/>
      <c r="G44" s="1774"/>
      <c r="H44" s="1774"/>
      <c r="I44" s="1774"/>
      <c r="J44" s="1774"/>
      <c r="K44" s="1774"/>
      <c r="L44" s="1774"/>
      <c r="M44" s="1774"/>
      <c r="N44" s="1774"/>
      <c r="O44" s="1774"/>
      <c r="P44" s="1774"/>
      <c r="Q44" s="1774"/>
      <c r="R44" s="1692"/>
      <c r="S44" s="1692"/>
      <c r="U44" s="1775"/>
      <c r="V44" s="1775"/>
      <c r="W44" s="1775"/>
      <c r="X44" s="1775"/>
      <c r="Y44" s="1775"/>
      <c r="Z44" s="1775"/>
      <c r="AA44" s="1775"/>
    </row>
    <row r="45" spans="2:27" s="1772" customFormat="1" ht="12.75" customHeight="1">
      <c r="B45" s="1776" t="s">
        <v>289</v>
      </c>
      <c r="C45" s="1777"/>
      <c r="D45" s="1777"/>
      <c r="E45" s="1777"/>
      <c r="F45" s="1777"/>
      <c r="G45" s="1777"/>
      <c r="H45" s="1777"/>
      <c r="I45" s="1777"/>
      <c r="J45" s="1777"/>
      <c r="K45" s="1777"/>
      <c r="L45" s="1777"/>
      <c r="M45" s="1777"/>
      <c r="N45" s="1777"/>
      <c r="O45" s="1777"/>
      <c r="P45" s="1777"/>
      <c r="Q45" s="1777"/>
      <c r="R45" s="1778"/>
      <c r="S45" s="1778"/>
      <c r="U45" s="1775"/>
      <c r="V45" s="1775"/>
      <c r="W45" s="1775"/>
      <c r="X45" s="1775"/>
      <c r="Y45" s="1775"/>
      <c r="Z45" s="1775"/>
      <c r="AA45" s="1775"/>
    </row>
    <row r="46" spans="2:27" s="1772" customFormat="1" ht="15" customHeight="1">
      <c r="B46" s="1773" t="s">
        <v>698</v>
      </c>
      <c r="C46" s="1774"/>
      <c r="D46" s="1774"/>
      <c r="E46" s="1774"/>
      <c r="F46" s="1774"/>
      <c r="G46" s="1774"/>
      <c r="H46" s="1774"/>
      <c r="I46" s="1773" t="s">
        <v>699</v>
      </c>
      <c r="J46" s="1774"/>
      <c r="K46" s="1774"/>
      <c r="L46" s="1774"/>
      <c r="M46" s="1774"/>
      <c r="N46" s="1774"/>
      <c r="O46" s="1774"/>
      <c r="P46" s="1774"/>
      <c r="Q46" s="1774"/>
      <c r="R46" s="1692"/>
      <c r="S46" s="1692"/>
      <c r="U46" s="1775"/>
      <c r="V46" s="1775"/>
      <c r="W46" s="1775"/>
      <c r="X46" s="1775"/>
      <c r="Y46" s="1775"/>
      <c r="Z46" s="1775"/>
      <c r="AA46" s="1775"/>
    </row>
    <row r="47" spans="2:19" ht="15.75">
      <c r="B47" s="1764"/>
      <c r="C47" s="1764"/>
      <c r="D47" s="1764"/>
      <c r="E47" s="1764"/>
      <c r="F47" s="1764"/>
      <c r="G47" s="1764"/>
      <c r="H47" s="1764"/>
      <c r="I47" s="1764"/>
      <c r="J47" s="1764"/>
      <c r="K47" s="1764"/>
      <c r="L47" s="1764"/>
      <c r="M47" s="1764"/>
      <c r="N47" s="1764"/>
      <c r="O47" s="1764"/>
      <c r="P47" s="1764"/>
      <c r="Q47" s="1764"/>
      <c r="R47" s="1764"/>
      <c r="S47" s="1764"/>
    </row>
    <row r="48" spans="2:19" ht="15.75">
      <c r="B48" s="1764"/>
      <c r="C48" s="1764"/>
      <c r="D48" s="1764"/>
      <c r="E48" s="2405"/>
      <c r="F48" s="2405"/>
      <c r="G48" s="1764"/>
      <c r="H48" s="2405"/>
      <c r="I48" s="2405"/>
      <c r="J48" s="2405"/>
      <c r="K48" s="2405"/>
      <c r="L48" s="2405"/>
      <c r="M48" s="2405"/>
      <c r="N48" s="2405"/>
      <c r="O48" s="2405"/>
      <c r="P48" s="1764"/>
      <c r="Q48" s="1764"/>
      <c r="R48" s="1764"/>
      <c r="S48" s="1764"/>
    </row>
    <row r="49" spans="2:19" ht="15.75">
      <c r="B49" s="1764"/>
      <c r="C49" s="1764"/>
      <c r="D49" s="1764"/>
      <c r="E49" s="1764"/>
      <c r="F49" s="1764"/>
      <c r="G49" s="1764"/>
      <c r="H49" s="1764"/>
      <c r="I49" s="1764"/>
      <c r="J49" s="2405"/>
      <c r="K49" s="2405"/>
      <c r="L49" s="1764"/>
      <c r="M49" s="1764"/>
      <c r="N49" s="1764"/>
      <c r="O49" s="1764"/>
      <c r="P49" s="1764"/>
      <c r="Q49" s="1764"/>
      <c r="R49" s="1764"/>
      <c r="S49" s="1764"/>
    </row>
    <row r="50" spans="2:19" ht="15.75">
      <c r="B50" s="1764"/>
      <c r="C50" s="1764"/>
      <c r="D50" s="1764"/>
      <c r="E50" s="1764"/>
      <c r="F50" s="1764"/>
      <c r="G50" s="1764"/>
      <c r="H50" s="1764"/>
      <c r="I50" s="1764"/>
      <c r="J50" s="1764"/>
      <c r="K50" s="1764"/>
      <c r="L50" s="1764"/>
      <c r="M50" s="1764"/>
      <c r="N50" s="1764"/>
      <c r="O50" s="1764"/>
      <c r="P50" s="1764"/>
      <c r="Q50" s="1764"/>
      <c r="R50" s="1764"/>
      <c r="S50" s="1764"/>
    </row>
    <row r="51" spans="2:19" ht="15.75">
      <c r="B51" s="1764"/>
      <c r="C51" s="1764"/>
      <c r="D51" s="1764"/>
      <c r="E51" s="1764"/>
      <c r="F51" s="1764"/>
      <c r="G51" s="1764"/>
      <c r="H51" s="1764"/>
      <c r="I51" s="1764"/>
      <c r="J51" s="1764"/>
      <c r="K51" s="1764"/>
      <c r="L51" s="1764"/>
      <c r="M51" s="1764"/>
      <c r="N51" s="1764"/>
      <c r="O51" s="1764"/>
      <c r="P51" s="1764"/>
      <c r="Q51" s="1764"/>
      <c r="R51" s="1764"/>
      <c r="S51" s="1764"/>
    </row>
    <row r="52" spans="2:19" ht="15.75">
      <c r="B52" s="1764"/>
      <c r="C52" s="1764"/>
      <c r="D52" s="1764"/>
      <c r="E52" s="1764"/>
      <c r="F52" s="1764"/>
      <c r="G52" s="1764"/>
      <c r="H52" s="1764"/>
      <c r="I52" s="1764"/>
      <c r="J52" s="1764"/>
      <c r="K52" s="1764"/>
      <c r="L52" s="1764"/>
      <c r="M52" s="1764"/>
      <c r="N52" s="1764"/>
      <c r="O52" s="1764"/>
      <c r="P52" s="1764"/>
      <c r="Q52" s="1764"/>
      <c r="R52" s="1764"/>
      <c r="S52" s="1764"/>
    </row>
    <row r="53" spans="2:19" ht="15.75">
      <c r="B53" s="1764"/>
      <c r="C53" s="1764"/>
      <c r="D53" s="1764"/>
      <c r="E53" s="1764"/>
      <c r="F53" s="1764"/>
      <c r="G53" s="1764"/>
      <c r="H53" s="1764"/>
      <c r="I53" s="1764"/>
      <c r="J53" s="1764"/>
      <c r="K53" s="1764"/>
      <c r="L53" s="1764"/>
      <c r="M53" s="1764"/>
      <c r="N53" s="1764"/>
      <c r="O53" s="1764"/>
      <c r="P53" s="1764"/>
      <c r="Q53" s="1764"/>
      <c r="R53" s="1764"/>
      <c r="S53" s="1764"/>
    </row>
    <row r="54" spans="2:19" ht="15.75">
      <c r="B54" s="1764"/>
      <c r="C54" s="1764"/>
      <c r="D54" s="1764"/>
      <c r="E54" s="1764"/>
      <c r="F54" s="1764"/>
      <c r="G54" s="1764"/>
      <c r="H54" s="1764"/>
      <c r="I54" s="1764"/>
      <c r="J54" s="1764"/>
      <c r="K54" s="1764"/>
      <c r="L54" s="1764"/>
      <c r="M54" s="1764"/>
      <c r="N54" s="1764"/>
      <c r="O54" s="1764"/>
      <c r="P54" s="1764"/>
      <c r="Q54" s="1764"/>
      <c r="R54" s="1764"/>
      <c r="S54" s="1764"/>
    </row>
    <row r="55" spans="2:19" ht="15.75">
      <c r="B55" s="1764"/>
      <c r="C55" s="1764"/>
      <c r="D55" s="1764"/>
      <c r="E55" s="1764"/>
      <c r="F55" s="1764"/>
      <c r="G55" s="1764"/>
      <c r="H55" s="1764"/>
      <c r="I55" s="1764"/>
      <c r="J55" s="1764"/>
      <c r="K55" s="1764"/>
      <c r="L55" s="1764"/>
      <c r="M55" s="1764"/>
      <c r="N55" s="1764"/>
      <c r="O55" s="1764"/>
      <c r="P55" s="1764"/>
      <c r="Q55" s="1764"/>
      <c r="R55" s="1764"/>
      <c r="S55" s="1764"/>
    </row>
    <row r="56" spans="2:19" ht="15.75">
      <c r="B56" s="1764"/>
      <c r="C56" s="1764"/>
      <c r="D56" s="1764"/>
      <c r="E56" s="1764"/>
      <c r="F56" s="1764"/>
      <c r="G56" s="1764"/>
      <c r="H56" s="1764"/>
      <c r="I56" s="1764"/>
      <c r="J56" s="1764"/>
      <c r="K56" s="1764"/>
      <c r="L56" s="1764"/>
      <c r="M56" s="1764"/>
      <c r="N56" s="1764"/>
      <c r="O56" s="1764"/>
      <c r="P56" s="1764"/>
      <c r="Q56" s="1764"/>
      <c r="R56" s="1764"/>
      <c r="S56" s="1764"/>
    </row>
    <row r="57" spans="2:19" ht="15.75">
      <c r="B57" s="1764"/>
      <c r="C57" s="1764"/>
      <c r="D57" s="1764"/>
      <c r="E57" s="1764"/>
      <c r="F57" s="1764"/>
      <c r="G57" s="1764"/>
      <c r="H57" s="1764"/>
      <c r="I57" s="1764"/>
      <c r="J57" s="1764"/>
      <c r="K57" s="1764"/>
      <c r="L57" s="1764"/>
      <c r="M57" s="1764"/>
      <c r="N57" s="1764"/>
      <c r="O57" s="1764"/>
      <c r="P57" s="1764"/>
      <c r="Q57" s="1764"/>
      <c r="R57" s="1764"/>
      <c r="S57" s="1764"/>
    </row>
    <row r="58" spans="2:19" ht="15.75">
      <c r="B58" s="1764"/>
      <c r="C58" s="1764"/>
      <c r="D58" s="1764"/>
      <c r="E58" s="1764"/>
      <c r="F58" s="1764"/>
      <c r="G58" s="1764"/>
      <c r="H58" s="1764"/>
      <c r="I58" s="1764"/>
      <c r="J58" s="1764"/>
      <c r="K58" s="1764"/>
      <c r="L58" s="1764"/>
      <c r="M58" s="1764"/>
      <c r="N58" s="1764"/>
      <c r="O58" s="1764"/>
      <c r="P58" s="1764"/>
      <c r="Q58" s="1764"/>
      <c r="R58" s="1764"/>
      <c r="S58" s="1764"/>
    </row>
    <row r="59" spans="2:19" ht="15.75">
      <c r="B59" s="1764"/>
      <c r="C59" s="1764"/>
      <c r="D59" s="1764"/>
      <c r="E59" s="1764"/>
      <c r="F59" s="1764"/>
      <c r="G59" s="1764"/>
      <c r="H59" s="1764"/>
      <c r="I59" s="1764"/>
      <c r="J59" s="1764"/>
      <c r="K59" s="1764"/>
      <c r="L59" s="1764"/>
      <c r="M59" s="1764"/>
      <c r="N59" s="1764"/>
      <c r="O59" s="1764"/>
      <c r="P59" s="1764"/>
      <c r="Q59" s="1764"/>
      <c r="R59" s="1764"/>
      <c r="S59" s="1764"/>
    </row>
    <row r="60" spans="2:19" ht="15.75">
      <c r="B60" s="1764"/>
      <c r="C60" s="1764"/>
      <c r="D60" s="1764"/>
      <c r="E60" s="1764"/>
      <c r="F60" s="1764"/>
      <c r="G60" s="1764"/>
      <c r="H60" s="1764"/>
      <c r="I60" s="1764"/>
      <c r="J60" s="1764"/>
      <c r="K60" s="1764"/>
      <c r="L60" s="1764"/>
      <c r="M60" s="1764"/>
      <c r="N60" s="1764"/>
      <c r="O60" s="1764"/>
      <c r="P60" s="1764"/>
      <c r="Q60" s="1764"/>
      <c r="R60" s="1764"/>
      <c r="S60" s="1764"/>
    </row>
    <row r="61" spans="2:19" ht="15.75">
      <c r="B61" s="1764"/>
      <c r="C61" s="1764"/>
      <c r="D61" s="1764"/>
      <c r="E61" s="1764"/>
      <c r="F61" s="1764"/>
      <c r="G61" s="1764"/>
      <c r="H61" s="1764"/>
      <c r="I61" s="1764"/>
      <c r="J61" s="1764"/>
      <c r="K61" s="1764"/>
      <c r="L61" s="1764"/>
      <c r="M61" s="1764"/>
      <c r="N61" s="1764"/>
      <c r="O61" s="1764"/>
      <c r="P61" s="1764"/>
      <c r="Q61" s="1764"/>
      <c r="R61" s="1764"/>
      <c r="S61" s="1764"/>
    </row>
    <row r="62" spans="2:19" ht="15.75">
      <c r="B62" s="1764"/>
      <c r="C62" s="1764"/>
      <c r="D62" s="1764"/>
      <c r="E62" s="1764"/>
      <c r="F62" s="1764"/>
      <c r="G62" s="1764"/>
      <c r="H62" s="1764"/>
      <c r="I62" s="1764"/>
      <c r="J62" s="1764"/>
      <c r="K62" s="1764"/>
      <c r="L62" s="1764"/>
      <c r="M62" s="1764"/>
      <c r="N62" s="1764"/>
      <c r="O62" s="1764"/>
      <c r="P62" s="1764"/>
      <c r="Q62" s="1764"/>
      <c r="R62" s="1764"/>
      <c r="S62" s="1764"/>
    </row>
    <row r="63" spans="2:19" ht="15.75">
      <c r="B63" s="1764"/>
      <c r="C63" s="1764"/>
      <c r="D63" s="1764"/>
      <c r="E63" s="1764"/>
      <c r="F63" s="1764"/>
      <c r="G63" s="1764"/>
      <c r="H63" s="1764"/>
      <c r="I63" s="1764"/>
      <c r="J63" s="1764"/>
      <c r="K63" s="1764"/>
      <c r="L63" s="1764"/>
      <c r="M63" s="1764"/>
      <c r="N63" s="1764"/>
      <c r="O63" s="1764"/>
      <c r="P63" s="1764"/>
      <c r="Q63" s="1764"/>
      <c r="R63" s="1764"/>
      <c r="S63" s="1764"/>
    </row>
    <row r="64" spans="2:19" ht="15.75">
      <c r="B64" s="1764"/>
      <c r="C64" s="1764"/>
      <c r="D64" s="1764"/>
      <c r="E64" s="1764"/>
      <c r="F64" s="1764"/>
      <c r="G64" s="1764"/>
      <c r="H64" s="1764"/>
      <c r="I64" s="1764"/>
      <c r="J64" s="1764"/>
      <c r="K64" s="1764"/>
      <c r="L64" s="1764"/>
      <c r="M64" s="1764"/>
      <c r="N64" s="1764"/>
      <c r="O64" s="1764"/>
      <c r="P64" s="1764"/>
      <c r="Q64" s="1764"/>
      <c r="R64" s="1764"/>
      <c r="S64" s="1764"/>
    </row>
    <row r="65" spans="2:19" ht="15.75">
      <c r="B65" s="1764"/>
      <c r="C65" s="1764"/>
      <c r="D65" s="1764"/>
      <c r="E65" s="1764"/>
      <c r="F65" s="1764"/>
      <c r="G65" s="1764"/>
      <c r="H65" s="1764"/>
      <c r="I65" s="1764"/>
      <c r="J65" s="1764"/>
      <c r="K65" s="1764"/>
      <c r="L65" s="1764"/>
      <c r="M65" s="1764"/>
      <c r="N65" s="1764"/>
      <c r="O65" s="1764"/>
      <c r="P65" s="1764"/>
      <c r="Q65" s="1764"/>
      <c r="R65" s="1764"/>
      <c r="S65" s="1764"/>
    </row>
    <row r="66" spans="2:19" ht="15.75">
      <c r="B66" s="1764"/>
      <c r="C66" s="1764"/>
      <c r="D66" s="1764"/>
      <c r="E66" s="1764"/>
      <c r="F66" s="1764"/>
      <c r="G66" s="1764"/>
      <c r="H66" s="1764"/>
      <c r="I66" s="1764"/>
      <c r="J66" s="1764"/>
      <c r="K66" s="1764"/>
      <c r="L66" s="1764"/>
      <c r="M66" s="1764"/>
      <c r="N66" s="1764"/>
      <c r="O66" s="1764"/>
      <c r="P66" s="1764"/>
      <c r="Q66" s="1764"/>
      <c r="R66" s="1764"/>
      <c r="S66" s="1764"/>
    </row>
    <row r="67" spans="2:19" ht="15.75">
      <c r="B67" s="1764"/>
      <c r="C67" s="1764"/>
      <c r="D67" s="1764"/>
      <c r="E67" s="1764"/>
      <c r="F67" s="1764"/>
      <c r="G67" s="1764"/>
      <c r="H67" s="1764"/>
      <c r="I67" s="1764"/>
      <c r="J67" s="1764"/>
      <c r="K67" s="1764"/>
      <c r="L67" s="1764"/>
      <c r="M67" s="1764"/>
      <c r="N67" s="1764"/>
      <c r="O67" s="1764"/>
      <c r="P67" s="1764"/>
      <c r="Q67" s="1764"/>
      <c r="R67" s="1764"/>
      <c r="S67" s="1764"/>
    </row>
    <row r="68" spans="2:19" ht="15.75">
      <c r="B68" s="1764"/>
      <c r="C68" s="1764"/>
      <c r="D68" s="1764"/>
      <c r="E68" s="1764"/>
      <c r="F68" s="1764"/>
      <c r="G68" s="1764"/>
      <c r="H68" s="1764"/>
      <c r="I68" s="1764"/>
      <c r="J68" s="1764"/>
      <c r="K68" s="1764"/>
      <c r="L68" s="1764"/>
      <c r="M68" s="1764"/>
      <c r="N68" s="1764"/>
      <c r="O68" s="1764"/>
      <c r="P68" s="1764"/>
      <c r="Q68" s="1764"/>
      <c r="R68" s="1764"/>
      <c r="S68" s="1764"/>
    </row>
    <row r="69" spans="2:19" ht="15.75">
      <c r="B69" s="1764"/>
      <c r="C69" s="1764"/>
      <c r="D69" s="1764"/>
      <c r="E69" s="1764"/>
      <c r="F69" s="1764"/>
      <c r="G69" s="1764"/>
      <c r="H69" s="1764"/>
      <c r="I69" s="1764"/>
      <c r="J69" s="1764"/>
      <c r="K69" s="1764"/>
      <c r="L69" s="1764"/>
      <c r="M69" s="1764"/>
      <c r="N69" s="1764"/>
      <c r="O69" s="1764"/>
      <c r="P69" s="1764"/>
      <c r="Q69" s="1764"/>
      <c r="R69" s="1764"/>
      <c r="S69" s="1764"/>
    </row>
    <row r="70" spans="2:19" ht="15.75">
      <c r="B70" s="1764"/>
      <c r="C70" s="1764"/>
      <c r="D70" s="1764"/>
      <c r="E70" s="1764"/>
      <c r="F70" s="1764"/>
      <c r="G70" s="1764"/>
      <c r="H70" s="1764"/>
      <c r="I70" s="1764"/>
      <c r="J70" s="1764"/>
      <c r="K70" s="1764"/>
      <c r="L70" s="1764"/>
      <c r="M70" s="1764"/>
      <c r="N70" s="1764"/>
      <c r="O70" s="1764"/>
      <c r="P70" s="1764"/>
      <c r="Q70" s="1764"/>
      <c r="R70" s="1764"/>
      <c r="S70" s="1764"/>
    </row>
    <row r="71" spans="2:19" ht="15.75">
      <c r="B71" s="1764"/>
      <c r="C71" s="1764"/>
      <c r="D71" s="1764"/>
      <c r="E71" s="1764"/>
      <c r="F71" s="1764"/>
      <c r="G71" s="1764"/>
      <c r="H71" s="1764"/>
      <c r="I71" s="1764"/>
      <c r="J71" s="1764"/>
      <c r="K71" s="1764"/>
      <c r="L71" s="1764"/>
      <c r="M71" s="1764"/>
      <c r="N71" s="1764"/>
      <c r="O71" s="1764"/>
      <c r="P71" s="1764"/>
      <c r="Q71" s="1764"/>
      <c r="R71" s="1764"/>
      <c r="S71" s="1764"/>
    </row>
    <row r="72" spans="2:19" ht="15.75">
      <c r="B72" s="1764"/>
      <c r="C72" s="1764"/>
      <c r="D72" s="1764"/>
      <c r="E72" s="1764"/>
      <c r="F72" s="1764"/>
      <c r="G72" s="1764"/>
      <c r="H72" s="1764"/>
      <c r="I72" s="1764"/>
      <c r="J72" s="1764"/>
      <c r="K72" s="1764"/>
      <c r="L72" s="1764"/>
      <c r="M72" s="1764"/>
      <c r="N72" s="1764"/>
      <c r="O72" s="1764"/>
      <c r="P72" s="1764"/>
      <c r="Q72" s="1764"/>
      <c r="R72" s="1764"/>
      <c r="S72" s="1764"/>
    </row>
    <row r="73" spans="2:19" ht="15.75">
      <c r="B73" s="1764"/>
      <c r="C73" s="1764"/>
      <c r="D73" s="1764"/>
      <c r="E73" s="1764"/>
      <c r="F73" s="1764"/>
      <c r="G73" s="1764"/>
      <c r="H73" s="1764"/>
      <c r="I73" s="1764"/>
      <c r="J73" s="1764"/>
      <c r="K73" s="1764"/>
      <c r="L73" s="1764"/>
      <c r="M73" s="1764"/>
      <c r="N73" s="1764"/>
      <c r="O73" s="1764"/>
      <c r="P73" s="1764"/>
      <c r="Q73" s="1764"/>
      <c r="R73" s="1764"/>
      <c r="S73" s="1764"/>
    </row>
    <row r="74" spans="2:19" ht="15.75">
      <c r="B74" s="1764"/>
      <c r="C74" s="1764"/>
      <c r="D74" s="1764"/>
      <c r="E74" s="1764"/>
      <c r="F74" s="1764"/>
      <c r="G74" s="1764"/>
      <c r="H74" s="1764"/>
      <c r="I74" s="1764"/>
      <c r="J74" s="1764"/>
      <c r="K74" s="1764"/>
      <c r="L74" s="1764"/>
      <c r="M74" s="1764"/>
      <c r="N74" s="1764"/>
      <c r="O74" s="1764"/>
      <c r="P74" s="1764"/>
      <c r="Q74" s="1764"/>
      <c r="R74" s="1764"/>
      <c r="S74" s="1764"/>
    </row>
    <row r="75" spans="2:19" ht="15.75">
      <c r="B75" s="1764"/>
      <c r="C75" s="1764"/>
      <c r="D75" s="1764"/>
      <c r="E75" s="1764"/>
      <c r="F75" s="1764"/>
      <c r="G75" s="1764"/>
      <c r="H75" s="1764"/>
      <c r="I75" s="1764"/>
      <c r="J75" s="1764"/>
      <c r="K75" s="1764"/>
      <c r="L75" s="1764"/>
      <c r="M75" s="1764"/>
      <c r="N75" s="1764"/>
      <c r="O75" s="1764"/>
      <c r="P75" s="1764"/>
      <c r="Q75" s="1764"/>
      <c r="R75" s="1764"/>
      <c r="S75" s="1764"/>
    </row>
    <row r="76" spans="2:19" ht="15.75">
      <c r="B76" s="1764"/>
      <c r="C76" s="1764"/>
      <c r="D76" s="1764"/>
      <c r="E76" s="1764"/>
      <c r="F76" s="1764"/>
      <c r="G76" s="1764"/>
      <c r="H76" s="1764"/>
      <c r="I76" s="1764"/>
      <c r="J76" s="1764"/>
      <c r="K76" s="1764"/>
      <c r="L76" s="1764"/>
      <c r="M76" s="1764"/>
      <c r="N76" s="1764"/>
      <c r="O76" s="1764"/>
      <c r="P76" s="1764"/>
      <c r="Q76" s="1764"/>
      <c r="R76" s="1764"/>
      <c r="S76" s="1764"/>
    </row>
    <row r="77" spans="2:19" ht="15.75">
      <c r="B77" s="1764"/>
      <c r="C77" s="1764"/>
      <c r="D77" s="1764"/>
      <c r="E77" s="1764"/>
      <c r="F77" s="1764"/>
      <c r="G77" s="1764"/>
      <c r="H77" s="1764"/>
      <c r="I77" s="1764"/>
      <c r="J77" s="1764"/>
      <c r="K77" s="1764"/>
      <c r="L77" s="1764"/>
      <c r="M77" s="1764"/>
      <c r="N77" s="1764"/>
      <c r="O77" s="1764"/>
      <c r="P77" s="1764"/>
      <c r="Q77" s="1764"/>
      <c r="R77" s="1764"/>
      <c r="S77" s="1764"/>
    </row>
    <row r="78" spans="2:19" ht="15.75">
      <c r="B78" s="1764"/>
      <c r="C78" s="1764"/>
      <c r="D78" s="1764"/>
      <c r="E78" s="1764"/>
      <c r="F78" s="1764"/>
      <c r="G78" s="1764"/>
      <c r="H78" s="1764"/>
      <c r="I78" s="1764"/>
      <c r="J78" s="1764"/>
      <c r="K78" s="1764"/>
      <c r="L78" s="1764"/>
      <c r="M78" s="1764"/>
      <c r="N78" s="1764"/>
      <c r="O78" s="1764"/>
      <c r="P78" s="1764"/>
      <c r="Q78" s="1764"/>
      <c r="R78" s="1764"/>
      <c r="S78" s="1764"/>
    </row>
    <row r="79" spans="2:19" ht="15.75">
      <c r="B79" s="1764"/>
      <c r="C79" s="1764"/>
      <c r="D79" s="1764"/>
      <c r="E79" s="1764"/>
      <c r="F79" s="1764"/>
      <c r="G79" s="1764"/>
      <c r="H79" s="1764"/>
      <c r="I79" s="1764"/>
      <c r="J79" s="1764"/>
      <c r="K79" s="1764"/>
      <c r="L79" s="1764"/>
      <c r="M79" s="1764"/>
      <c r="N79" s="1764"/>
      <c r="O79" s="1764"/>
      <c r="P79" s="1764"/>
      <c r="Q79" s="1764"/>
      <c r="R79" s="1764"/>
      <c r="S79" s="1764"/>
    </row>
    <row r="80" spans="2:19" ht="15.75">
      <c r="B80" s="1764"/>
      <c r="C80" s="1764"/>
      <c r="D80" s="1764"/>
      <c r="E80" s="1764"/>
      <c r="F80" s="1764"/>
      <c r="G80" s="1764"/>
      <c r="H80" s="1764"/>
      <c r="I80" s="1764"/>
      <c r="J80" s="1764"/>
      <c r="K80" s="1764"/>
      <c r="L80" s="1764"/>
      <c r="M80" s="1764"/>
      <c r="N80" s="1764"/>
      <c r="O80" s="1764"/>
      <c r="P80" s="1764"/>
      <c r="Q80" s="1764"/>
      <c r="R80" s="1764"/>
      <c r="S80" s="1764"/>
    </row>
    <row r="81" spans="2:19" ht="15.75">
      <c r="B81" s="1764"/>
      <c r="C81" s="1764"/>
      <c r="D81" s="1764"/>
      <c r="E81" s="1764"/>
      <c r="F81" s="1764"/>
      <c r="G81" s="1764"/>
      <c r="H81" s="1764"/>
      <c r="I81" s="1764"/>
      <c r="J81" s="1764"/>
      <c r="K81" s="1764"/>
      <c r="L81" s="1764"/>
      <c r="M81" s="1764"/>
      <c r="N81" s="1764"/>
      <c r="O81" s="1764"/>
      <c r="P81" s="1764"/>
      <c r="Q81" s="1764"/>
      <c r="R81" s="1764"/>
      <c r="S81" s="1764"/>
    </row>
    <row r="82" spans="2:19" ht="15.75">
      <c r="B82" s="1764"/>
      <c r="C82" s="1764"/>
      <c r="D82" s="1764"/>
      <c r="E82" s="1764"/>
      <c r="F82" s="1764"/>
      <c r="G82" s="1764"/>
      <c r="H82" s="1764"/>
      <c r="I82" s="1764"/>
      <c r="J82" s="1764"/>
      <c r="K82" s="1764"/>
      <c r="L82" s="1764"/>
      <c r="M82" s="1764"/>
      <c r="N82" s="1764"/>
      <c r="O82" s="1764"/>
      <c r="P82" s="1764"/>
      <c r="Q82" s="1764"/>
      <c r="R82" s="1764"/>
      <c r="S82" s="1764"/>
    </row>
    <row r="83" spans="2:19" ht="15.75">
      <c r="B83" s="1764"/>
      <c r="C83" s="1764"/>
      <c r="D83" s="1764"/>
      <c r="E83" s="1764"/>
      <c r="F83" s="1764"/>
      <c r="G83" s="1764"/>
      <c r="H83" s="1764"/>
      <c r="I83" s="1764"/>
      <c r="J83" s="1764"/>
      <c r="K83" s="1764"/>
      <c r="L83" s="1764"/>
      <c r="M83" s="1764"/>
      <c r="N83" s="1764"/>
      <c r="O83" s="1764"/>
      <c r="P83" s="1764"/>
      <c r="Q83" s="1764"/>
      <c r="R83" s="1764"/>
      <c r="S83" s="1764"/>
    </row>
    <row r="84" spans="2:19" ht="15.75">
      <c r="B84" s="1764"/>
      <c r="C84" s="1764"/>
      <c r="D84" s="1764"/>
      <c r="E84" s="1764"/>
      <c r="F84" s="1764"/>
      <c r="G84" s="1764"/>
      <c r="H84" s="1764"/>
      <c r="I84" s="1764"/>
      <c r="J84" s="1764"/>
      <c r="K84" s="1764"/>
      <c r="L84" s="1764"/>
      <c r="M84" s="1764"/>
      <c r="N84" s="1764"/>
      <c r="O84" s="1764"/>
      <c r="P84" s="1764"/>
      <c r="Q84" s="1764"/>
      <c r="R84" s="1764"/>
      <c r="S84" s="1764"/>
    </row>
    <row r="85" spans="2:19" ht="15.75">
      <c r="B85" s="1764"/>
      <c r="C85" s="1764"/>
      <c r="D85" s="1764"/>
      <c r="E85" s="1764"/>
      <c r="F85" s="1764"/>
      <c r="G85" s="1764"/>
      <c r="H85" s="1764"/>
      <c r="I85" s="1764"/>
      <c r="J85" s="1764"/>
      <c r="K85" s="1764"/>
      <c r="L85" s="1764"/>
      <c r="M85" s="1764"/>
      <c r="N85" s="1764"/>
      <c r="O85" s="1764"/>
      <c r="P85" s="1764"/>
      <c r="Q85" s="1764"/>
      <c r="R85" s="1764"/>
      <c r="S85" s="1764"/>
    </row>
    <row r="86" spans="2:19" ht="15.75">
      <c r="B86" s="1764"/>
      <c r="C86" s="1764"/>
      <c r="D86" s="1764"/>
      <c r="E86" s="1764"/>
      <c r="F86" s="1764"/>
      <c r="G86" s="1764"/>
      <c r="H86" s="1764"/>
      <c r="I86" s="1764"/>
      <c r="J86" s="1764"/>
      <c r="K86" s="1764"/>
      <c r="L86" s="1764"/>
      <c r="M86" s="1764"/>
      <c r="N86" s="1764"/>
      <c r="O86" s="1764"/>
      <c r="P86" s="1764"/>
      <c r="Q86" s="1764"/>
      <c r="R86" s="1764"/>
      <c r="S86" s="1764"/>
    </row>
    <row r="87" spans="2:19" ht="15.75">
      <c r="B87" s="1764"/>
      <c r="C87" s="1764"/>
      <c r="D87" s="1764"/>
      <c r="E87" s="1764"/>
      <c r="F87" s="1764"/>
      <c r="G87" s="1764"/>
      <c r="H87" s="1764"/>
      <c r="I87" s="1764"/>
      <c r="J87" s="1764"/>
      <c r="K87" s="1764"/>
      <c r="L87" s="1764"/>
      <c r="M87" s="1764"/>
      <c r="N87" s="1764"/>
      <c r="O87" s="1764"/>
      <c r="P87" s="1764"/>
      <c r="Q87" s="1764"/>
      <c r="R87" s="1764"/>
      <c r="S87" s="1764"/>
    </row>
    <row r="88" spans="2:19" ht="15.75">
      <c r="B88" s="1764"/>
      <c r="C88" s="1764"/>
      <c r="D88" s="1764"/>
      <c r="E88" s="1764"/>
      <c r="F88" s="1764"/>
      <c r="G88" s="1764"/>
      <c r="H88" s="1764"/>
      <c r="I88" s="1764"/>
      <c r="J88" s="1764"/>
      <c r="K88" s="1764"/>
      <c r="L88" s="1764"/>
      <c r="M88" s="1764"/>
      <c r="N88" s="1764"/>
      <c r="O88" s="1764"/>
      <c r="P88" s="1764"/>
      <c r="Q88" s="1764"/>
      <c r="R88" s="1764"/>
      <c r="S88" s="1764"/>
    </row>
    <row r="89" spans="2:19" ht="15.75">
      <c r="B89" s="1764"/>
      <c r="C89" s="1764"/>
      <c r="D89" s="1764"/>
      <c r="E89" s="1764"/>
      <c r="F89" s="1764"/>
      <c r="G89" s="1764"/>
      <c r="H89" s="1764"/>
      <c r="I89" s="1764"/>
      <c r="J89" s="1764"/>
      <c r="K89" s="1764"/>
      <c r="L89" s="1764"/>
      <c r="M89" s="1764"/>
      <c r="N89" s="1764"/>
      <c r="O89" s="1764"/>
      <c r="P89" s="1764"/>
      <c r="Q89" s="1764"/>
      <c r="R89" s="1764"/>
      <c r="S89" s="1764"/>
    </row>
    <row r="90" spans="2:19" ht="15.75">
      <c r="B90" s="1764"/>
      <c r="C90" s="1764"/>
      <c r="D90" s="1764"/>
      <c r="E90" s="1764"/>
      <c r="F90" s="1764"/>
      <c r="G90" s="1764"/>
      <c r="H90" s="1764"/>
      <c r="I90" s="1764"/>
      <c r="J90" s="1764"/>
      <c r="K90" s="1764"/>
      <c r="L90" s="1764"/>
      <c r="M90" s="1764"/>
      <c r="N90" s="1764"/>
      <c r="O90" s="1764"/>
      <c r="P90" s="1764"/>
      <c r="Q90" s="1764"/>
      <c r="R90" s="1764"/>
      <c r="S90" s="1764"/>
    </row>
    <row r="91" spans="2:19" ht="15.75">
      <c r="B91" s="1764"/>
      <c r="C91" s="1764"/>
      <c r="D91" s="1764"/>
      <c r="E91" s="1764"/>
      <c r="F91" s="1764"/>
      <c r="G91" s="1764"/>
      <c r="H91" s="1764"/>
      <c r="I91" s="1764"/>
      <c r="J91" s="1764"/>
      <c r="K91" s="1764"/>
      <c r="L91" s="1764"/>
      <c r="M91" s="1764"/>
      <c r="N91" s="1764"/>
      <c r="O91" s="1764"/>
      <c r="P91" s="1764"/>
      <c r="Q91" s="1764"/>
      <c r="R91" s="1764"/>
      <c r="S91" s="1764"/>
    </row>
    <row r="92" spans="2:19" ht="15.75">
      <c r="B92" s="1764"/>
      <c r="C92" s="1764"/>
      <c r="D92" s="1764"/>
      <c r="E92" s="1764"/>
      <c r="F92" s="1764"/>
      <c r="G92" s="1764"/>
      <c r="H92" s="1764"/>
      <c r="I92" s="1764"/>
      <c r="J92" s="1764"/>
      <c r="K92" s="1764"/>
      <c r="L92" s="1764"/>
      <c r="M92" s="1764"/>
      <c r="N92" s="1764"/>
      <c r="O92" s="1764"/>
      <c r="P92" s="1764"/>
      <c r="Q92" s="1764"/>
      <c r="R92" s="1764"/>
      <c r="S92" s="1764"/>
    </row>
    <row r="93" spans="2:19" ht="15.75">
      <c r="B93" s="1764"/>
      <c r="C93" s="1764"/>
      <c r="D93" s="1764"/>
      <c r="E93" s="1764"/>
      <c r="F93" s="1764"/>
      <c r="G93" s="1764"/>
      <c r="H93" s="1764"/>
      <c r="I93" s="1764"/>
      <c r="J93" s="1764"/>
      <c r="K93" s="1764"/>
      <c r="L93" s="1764"/>
      <c r="M93" s="1764"/>
      <c r="N93" s="1764"/>
      <c r="O93" s="1764"/>
      <c r="P93" s="1764"/>
      <c r="Q93" s="1764"/>
      <c r="R93" s="1764"/>
      <c r="S93" s="1764"/>
    </row>
    <row r="94" spans="2:19" ht="15.75">
      <c r="B94" s="1764"/>
      <c r="C94" s="1764"/>
      <c r="D94" s="1764"/>
      <c r="E94" s="1764"/>
      <c r="F94" s="1764"/>
      <c r="G94" s="1764"/>
      <c r="H94" s="1764"/>
      <c r="I94" s="1764"/>
      <c r="J94" s="1764"/>
      <c r="K94" s="1764"/>
      <c r="L94" s="1764"/>
      <c r="M94" s="1764"/>
      <c r="N94" s="1764"/>
      <c r="O94" s="1764"/>
      <c r="P94" s="1764"/>
      <c r="Q94" s="1764"/>
      <c r="R94" s="1764"/>
      <c r="S94" s="1764"/>
    </row>
    <row r="95" spans="2:19" ht="15.75">
      <c r="B95" s="1764"/>
      <c r="C95" s="1764"/>
      <c r="D95" s="1764"/>
      <c r="E95" s="1764"/>
      <c r="F95" s="1764"/>
      <c r="G95" s="1764"/>
      <c r="H95" s="1764"/>
      <c r="I95" s="1764"/>
      <c r="J95" s="1764"/>
      <c r="K95" s="1764"/>
      <c r="L95" s="1764"/>
      <c r="M95" s="1764"/>
      <c r="N95" s="1764"/>
      <c r="O95" s="1764"/>
      <c r="P95" s="1764"/>
      <c r="Q95" s="1764"/>
      <c r="R95" s="1764"/>
      <c r="S95" s="1764"/>
    </row>
    <row r="96" spans="2:19" ht="15.75">
      <c r="B96" s="1764"/>
      <c r="C96" s="1764"/>
      <c r="D96" s="1764"/>
      <c r="E96" s="1764"/>
      <c r="F96" s="1764"/>
      <c r="G96" s="1764"/>
      <c r="H96" s="1764"/>
      <c r="I96" s="1764"/>
      <c r="J96" s="1764"/>
      <c r="K96" s="1764"/>
      <c r="L96" s="1764"/>
      <c r="M96" s="1764"/>
      <c r="N96" s="1764"/>
      <c r="O96" s="1764"/>
      <c r="P96" s="1764"/>
      <c r="Q96" s="1764"/>
      <c r="R96" s="1764"/>
      <c r="S96" s="1764"/>
    </row>
    <row r="97" spans="2:19" ht="15.75">
      <c r="B97" s="1764"/>
      <c r="C97" s="1764"/>
      <c r="D97" s="1764"/>
      <c r="E97" s="1764"/>
      <c r="F97" s="1764"/>
      <c r="G97" s="1764"/>
      <c r="H97" s="1764"/>
      <c r="I97" s="1764"/>
      <c r="J97" s="1764"/>
      <c r="K97" s="1764"/>
      <c r="L97" s="1764"/>
      <c r="M97" s="1764"/>
      <c r="N97" s="1764"/>
      <c r="O97" s="1764"/>
      <c r="P97" s="1764"/>
      <c r="Q97" s="1764"/>
      <c r="R97" s="1764"/>
      <c r="S97" s="1764"/>
    </row>
    <row r="98" spans="2:19" ht="15.75">
      <c r="B98" s="1764"/>
      <c r="C98" s="1764"/>
      <c r="D98" s="1764"/>
      <c r="E98" s="1764"/>
      <c r="F98" s="1764"/>
      <c r="G98" s="1764"/>
      <c r="H98" s="1764"/>
      <c r="I98" s="1764"/>
      <c r="J98" s="1764"/>
      <c r="K98" s="1764"/>
      <c r="L98" s="1764"/>
      <c r="M98" s="1764"/>
      <c r="N98" s="1764"/>
      <c r="O98" s="1764"/>
      <c r="P98" s="1764"/>
      <c r="Q98" s="1764"/>
      <c r="R98" s="1764"/>
      <c r="S98" s="1764"/>
    </row>
    <row r="99" spans="2:19" ht="15.75">
      <c r="B99" s="1764"/>
      <c r="C99" s="1764"/>
      <c r="D99" s="1764"/>
      <c r="E99" s="1764"/>
      <c r="F99" s="1764"/>
      <c r="G99" s="1764"/>
      <c r="H99" s="1764"/>
      <c r="I99" s="1764"/>
      <c r="J99" s="1764"/>
      <c r="K99" s="1764"/>
      <c r="L99" s="1764"/>
      <c r="M99" s="1764"/>
      <c r="N99" s="1764"/>
      <c r="O99" s="1764"/>
      <c r="P99" s="1764"/>
      <c r="Q99" s="1764"/>
      <c r="R99" s="1764"/>
      <c r="S99" s="1764"/>
    </row>
    <row r="100" spans="2:19" ht="15.75">
      <c r="B100" s="1764"/>
      <c r="C100" s="1764"/>
      <c r="D100" s="1764"/>
      <c r="E100" s="1764"/>
      <c r="F100" s="1764"/>
      <c r="G100" s="1764"/>
      <c r="H100" s="1764"/>
      <c r="I100" s="1764"/>
      <c r="J100" s="1764"/>
      <c r="K100" s="1764"/>
      <c r="L100" s="1764"/>
      <c r="M100" s="1764"/>
      <c r="N100" s="1764"/>
      <c r="O100" s="1764"/>
      <c r="P100" s="1764"/>
      <c r="Q100" s="1764"/>
      <c r="R100" s="1764"/>
      <c r="S100" s="1764"/>
    </row>
    <row r="101" spans="2:19" ht="15.75">
      <c r="B101" s="1764"/>
      <c r="C101" s="1764"/>
      <c r="D101" s="1764"/>
      <c r="E101" s="1764"/>
      <c r="F101" s="1764"/>
      <c r="G101" s="1764"/>
      <c r="H101" s="1764"/>
      <c r="I101" s="1764"/>
      <c r="J101" s="1764"/>
      <c r="K101" s="1764"/>
      <c r="L101" s="1764"/>
      <c r="M101" s="1764"/>
      <c r="N101" s="1764"/>
      <c r="O101" s="1764"/>
      <c r="P101" s="1764"/>
      <c r="Q101" s="1764"/>
      <c r="R101" s="1764"/>
      <c r="S101" s="1764"/>
    </row>
    <row r="102" spans="2:19" ht="15.75">
      <c r="B102" s="1764"/>
      <c r="C102" s="1764"/>
      <c r="D102" s="1764"/>
      <c r="E102" s="1764"/>
      <c r="F102" s="1764"/>
      <c r="G102" s="1764"/>
      <c r="H102" s="1764"/>
      <c r="I102" s="1764"/>
      <c r="J102" s="1764"/>
      <c r="K102" s="1764"/>
      <c r="L102" s="1764"/>
      <c r="M102" s="1764"/>
      <c r="N102" s="1764"/>
      <c r="O102" s="1764"/>
      <c r="P102" s="1764"/>
      <c r="Q102" s="1764"/>
      <c r="R102" s="1764"/>
      <c r="S102" s="1764"/>
    </row>
    <row r="103" spans="2:19" ht="15.75">
      <c r="B103" s="1764"/>
      <c r="C103" s="1764"/>
      <c r="D103" s="1764"/>
      <c r="E103" s="1764"/>
      <c r="F103" s="1764"/>
      <c r="G103" s="1764"/>
      <c r="H103" s="1764"/>
      <c r="I103" s="1764"/>
      <c r="J103" s="1764"/>
      <c r="K103" s="1764"/>
      <c r="L103" s="1764"/>
      <c r="M103" s="1764"/>
      <c r="N103" s="1764"/>
      <c r="O103" s="1764"/>
      <c r="P103" s="1764"/>
      <c r="Q103" s="1764"/>
      <c r="R103" s="1764"/>
      <c r="S103" s="1764"/>
    </row>
    <row r="104" spans="2:19" ht="15.75">
      <c r="B104" s="1764"/>
      <c r="C104" s="1764"/>
      <c r="D104" s="1764"/>
      <c r="E104" s="1764"/>
      <c r="F104" s="1764"/>
      <c r="G104" s="1764"/>
      <c r="H104" s="1764"/>
      <c r="I104" s="1764"/>
      <c r="J104" s="1764"/>
      <c r="K104" s="1764"/>
      <c r="L104" s="1764"/>
      <c r="M104" s="1764"/>
      <c r="N104" s="1764"/>
      <c r="O104" s="1764"/>
      <c r="P104" s="1764"/>
      <c r="Q104" s="1764"/>
      <c r="R104" s="1764"/>
      <c r="S104" s="1764"/>
    </row>
    <row r="105" spans="2:19" ht="15.75">
      <c r="B105" s="1764"/>
      <c r="C105" s="1764"/>
      <c r="D105" s="1764"/>
      <c r="E105" s="1764"/>
      <c r="F105" s="1764"/>
      <c r="G105" s="1764"/>
      <c r="H105" s="1764"/>
      <c r="I105" s="1764"/>
      <c r="J105" s="1764"/>
      <c r="K105" s="1764"/>
      <c r="L105" s="1764"/>
      <c r="M105" s="1764"/>
      <c r="N105" s="1764"/>
      <c r="O105" s="1764"/>
      <c r="P105" s="1764"/>
      <c r="Q105" s="1764"/>
      <c r="R105" s="1764"/>
      <c r="S105" s="1764"/>
    </row>
    <row r="106" spans="2:19" ht="15.75">
      <c r="B106" s="1764"/>
      <c r="C106" s="1764"/>
      <c r="D106" s="1764"/>
      <c r="E106" s="1764"/>
      <c r="F106" s="1764"/>
      <c r="G106" s="1764"/>
      <c r="H106" s="1764"/>
      <c r="I106" s="1764"/>
      <c r="J106" s="1764"/>
      <c r="K106" s="1764"/>
      <c r="L106" s="1764"/>
      <c r="M106" s="1764"/>
      <c r="N106" s="1764"/>
      <c r="O106" s="1764"/>
      <c r="P106" s="1764"/>
      <c r="Q106" s="1764"/>
      <c r="R106" s="1764"/>
      <c r="S106" s="1764"/>
    </row>
    <row r="107" spans="2:19" ht="15.75">
      <c r="B107" s="1764"/>
      <c r="C107" s="1764"/>
      <c r="D107" s="1764"/>
      <c r="E107" s="1764"/>
      <c r="F107" s="1764"/>
      <c r="G107" s="1764"/>
      <c r="H107" s="1764"/>
      <c r="I107" s="1764"/>
      <c r="J107" s="1764"/>
      <c r="K107" s="1764"/>
      <c r="L107" s="1764"/>
      <c r="M107" s="1764"/>
      <c r="N107" s="1764"/>
      <c r="O107" s="1764"/>
      <c r="P107" s="1764"/>
      <c r="Q107" s="1764"/>
      <c r="R107" s="1764"/>
      <c r="S107" s="1764"/>
    </row>
    <row r="108" spans="2:19" ht="15.75">
      <c r="B108" s="1764"/>
      <c r="C108" s="1764"/>
      <c r="D108" s="1764"/>
      <c r="E108" s="1764"/>
      <c r="F108" s="1764"/>
      <c r="G108" s="1764"/>
      <c r="H108" s="1764"/>
      <c r="I108" s="1764"/>
      <c r="J108" s="1764"/>
      <c r="K108" s="1764"/>
      <c r="L108" s="1764"/>
      <c r="M108" s="1764"/>
      <c r="N108" s="1764"/>
      <c r="O108" s="1764"/>
      <c r="P108" s="1764"/>
      <c r="Q108" s="1764"/>
      <c r="R108" s="1764"/>
      <c r="S108" s="1764"/>
    </row>
    <row r="109" spans="2:19" ht="15.75">
      <c r="B109" s="1764"/>
      <c r="C109" s="1764"/>
      <c r="D109" s="1764"/>
      <c r="E109" s="1764"/>
      <c r="F109" s="1764"/>
      <c r="G109" s="1764"/>
      <c r="H109" s="1764"/>
      <c r="I109" s="1764"/>
      <c r="J109" s="1764"/>
      <c r="K109" s="1764"/>
      <c r="L109" s="1764"/>
      <c r="M109" s="1764"/>
      <c r="N109" s="1764"/>
      <c r="O109" s="1764"/>
      <c r="P109" s="1764"/>
      <c r="Q109" s="1764"/>
      <c r="R109" s="1764"/>
      <c r="S109" s="1764"/>
    </row>
    <row r="110" spans="2:19" ht="15.75">
      <c r="B110" s="1764"/>
      <c r="C110" s="1764"/>
      <c r="D110" s="1764"/>
      <c r="E110" s="1764"/>
      <c r="F110" s="1764"/>
      <c r="G110" s="1764"/>
      <c r="H110" s="1764"/>
      <c r="I110" s="1764"/>
      <c r="J110" s="1764"/>
      <c r="K110" s="1764"/>
      <c r="L110" s="1764"/>
      <c r="M110" s="1764"/>
      <c r="N110" s="1764"/>
      <c r="O110" s="1764"/>
      <c r="P110" s="1764"/>
      <c r="Q110" s="1764"/>
      <c r="R110" s="1764"/>
      <c r="S110" s="1764"/>
    </row>
    <row r="111" spans="2:19" ht="15.75">
      <c r="B111" s="1764"/>
      <c r="C111" s="1764"/>
      <c r="D111" s="1764"/>
      <c r="E111" s="1764"/>
      <c r="F111" s="1764"/>
      <c r="G111" s="1764"/>
      <c r="H111" s="1764"/>
      <c r="I111" s="1764"/>
      <c r="J111" s="1764"/>
      <c r="K111" s="1764"/>
      <c r="L111" s="1764"/>
      <c r="M111" s="1764"/>
      <c r="N111" s="1764"/>
      <c r="O111" s="1764"/>
      <c r="P111" s="1764"/>
      <c r="Q111" s="1764"/>
      <c r="R111" s="1764"/>
      <c r="S111" s="1764"/>
    </row>
    <row r="112" spans="2:19" ht="15.75">
      <c r="B112" s="1764"/>
      <c r="C112" s="1764"/>
      <c r="D112" s="1764"/>
      <c r="E112" s="1764"/>
      <c r="F112" s="1764"/>
      <c r="G112" s="1764"/>
      <c r="H112" s="1764"/>
      <c r="I112" s="1764"/>
      <c r="J112" s="1764"/>
      <c r="K112" s="1764"/>
      <c r="L112" s="1764"/>
      <c r="M112" s="1764"/>
      <c r="N112" s="1764"/>
      <c r="O112" s="1764"/>
      <c r="P112" s="1764"/>
      <c r="Q112" s="1764"/>
      <c r="R112" s="1764"/>
      <c r="S112" s="1764"/>
    </row>
    <row r="113" spans="2:19" ht="15.75">
      <c r="B113" s="1764"/>
      <c r="C113" s="1764"/>
      <c r="D113" s="1764"/>
      <c r="E113" s="1764"/>
      <c r="F113" s="1764"/>
      <c r="G113" s="1764"/>
      <c r="H113" s="1764"/>
      <c r="I113" s="1764"/>
      <c r="J113" s="1764"/>
      <c r="K113" s="1764"/>
      <c r="L113" s="1764"/>
      <c r="M113" s="1764"/>
      <c r="N113" s="1764"/>
      <c r="O113" s="1764"/>
      <c r="P113" s="1764"/>
      <c r="Q113" s="1764"/>
      <c r="R113" s="1764"/>
      <c r="S113" s="1764"/>
    </row>
    <row r="114" spans="2:19" ht="15.75">
      <c r="B114" s="1764"/>
      <c r="C114" s="1764"/>
      <c r="D114" s="1764"/>
      <c r="E114" s="1764"/>
      <c r="F114" s="1764"/>
      <c r="G114" s="1764"/>
      <c r="H114" s="1764"/>
      <c r="I114" s="1764"/>
      <c r="J114" s="1764"/>
      <c r="K114" s="1764"/>
      <c r="L114" s="1764"/>
      <c r="M114" s="1764"/>
      <c r="N114" s="1764"/>
      <c r="O114" s="1764"/>
      <c r="P114" s="1764"/>
      <c r="Q114" s="1764"/>
      <c r="R114" s="1764"/>
      <c r="S114" s="1764"/>
    </row>
    <row r="115" spans="2:19" ht="15.75">
      <c r="B115" s="1764"/>
      <c r="C115" s="1764"/>
      <c r="D115" s="1764"/>
      <c r="E115" s="1764"/>
      <c r="F115" s="1764"/>
      <c r="G115" s="1764"/>
      <c r="H115" s="1764"/>
      <c r="I115" s="1764"/>
      <c r="J115" s="1764"/>
      <c r="K115" s="1764"/>
      <c r="L115" s="1764"/>
      <c r="M115" s="1764"/>
      <c r="N115" s="1764"/>
      <c r="O115" s="1764"/>
      <c r="P115" s="1764"/>
      <c r="Q115" s="1764"/>
      <c r="R115" s="1764"/>
      <c r="S115" s="1764"/>
    </row>
    <row r="116" spans="2:19" ht="15.75">
      <c r="B116" s="1764"/>
      <c r="C116" s="1764"/>
      <c r="D116" s="1764"/>
      <c r="E116" s="1764"/>
      <c r="F116" s="1764"/>
      <c r="G116" s="1764"/>
      <c r="H116" s="1764"/>
      <c r="I116" s="1764"/>
      <c r="J116" s="1764"/>
      <c r="K116" s="1764"/>
      <c r="L116" s="1764"/>
      <c r="M116" s="1764"/>
      <c r="N116" s="1764"/>
      <c r="O116" s="1764"/>
      <c r="P116" s="1764"/>
      <c r="Q116" s="1764"/>
      <c r="R116" s="1764"/>
      <c r="S116" s="1764"/>
    </row>
    <row r="117" spans="2:19" ht="15.75">
      <c r="B117" s="1764"/>
      <c r="C117" s="1764"/>
      <c r="D117" s="1764"/>
      <c r="E117" s="1764"/>
      <c r="F117" s="1764"/>
      <c r="G117" s="1764"/>
      <c r="H117" s="1764"/>
      <c r="I117" s="1764"/>
      <c r="J117" s="1764"/>
      <c r="K117" s="1764"/>
      <c r="L117" s="1764"/>
      <c r="M117" s="1764"/>
      <c r="N117" s="1764"/>
      <c r="O117" s="1764"/>
      <c r="P117" s="1764"/>
      <c r="Q117" s="1764"/>
      <c r="R117" s="1764"/>
      <c r="S117" s="1764"/>
    </row>
    <row r="118" spans="2:19" ht="15.75">
      <c r="B118" s="1764"/>
      <c r="C118" s="1764"/>
      <c r="D118" s="1764"/>
      <c r="E118" s="1764"/>
      <c r="F118" s="1764"/>
      <c r="G118" s="1764"/>
      <c r="H118" s="1764"/>
      <c r="I118" s="1764"/>
      <c r="J118" s="1764"/>
      <c r="K118" s="1764"/>
      <c r="L118" s="1764"/>
      <c r="M118" s="1764"/>
      <c r="N118" s="1764"/>
      <c r="O118" s="1764"/>
      <c r="P118" s="1764"/>
      <c r="Q118" s="1764"/>
      <c r="R118" s="1764"/>
      <c r="S118" s="1764"/>
    </row>
    <row r="119" spans="2:19" ht="15.75">
      <c r="B119" s="1764"/>
      <c r="C119" s="1764"/>
      <c r="D119" s="1764"/>
      <c r="E119" s="1764"/>
      <c r="F119" s="1764"/>
      <c r="G119" s="1764"/>
      <c r="H119" s="1764"/>
      <c r="I119" s="1764"/>
      <c r="J119" s="1764"/>
      <c r="K119" s="1764"/>
      <c r="L119" s="1764"/>
      <c r="M119" s="1764"/>
      <c r="N119" s="1764"/>
      <c r="O119" s="1764"/>
      <c r="P119" s="1764"/>
      <c r="Q119" s="1764"/>
      <c r="R119" s="1764"/>
      <c r="S119" s="1764"/>
    </row>
    <row r="120" spans="2:19" ht="15.75">
      <c r="B120" s="1764"/>
      <c r="C120" s="1764"/>
      <c r="D120" s="1764"/>
      <c r="E120" s="1764"/>
      <c r="F120" s="1764"/>
      <c r="G120" s="1764"/>
      <c r="H120" s="1764"/>
      <c r="I120" s="1764"/>
      <c r="J120" s="1764"/>
      <c r="K120" s="1764"/>
      <c r="L120" s="1764"/>
      <c r="M120" s="1764"/>
      <c r="N120" s="1764"/>
      <c r="O120" s="1764"/>
      <c r="P120" s="1764"/>
      <c r="Q120" s="1764"/>
      <c r="R120" s="1764"/>
      <c r="S120" s="1764"/>
    </row>
    <row r="121" spans="2:19" ht="15.75">
      <c r="B121" s="1764"/>
      <c r="C121" s="1764"/>
      <c r="D121" s="1764"/>
      <c r="E121" s="1764"/>
      <c r="F121" s="1764"/>
      <c r="G121" s="1764"/>
      <c r="H121" s="1764"/>
      <c r="I121" s="1764"/>
      <c r="J121" s="1764"/>
      <c r="K121" s="1764"/>
      <c r="L121" s="1764"/>
      <c r="M121" s="1764"/>
      <c r="N121" s="1764"/>
      <c r="O121" s="1764"/>
      <c r="P121" s="1764"/>
      <c r="Q121" s="1764"/>
      <c r="R121" s="1764"/>
      <c r="S121" s="1764"/>
    </row>
    <row r="122" spans="2:19" ht="15.75">
      <c r="B122" s="1764"/>
      <c r="C122" s="1764"/>
      <c r="D122" s="1764"/>
      <c r="E122" s="1764"/>
      <c r="F122" s="1764"/>
      <c r="G122" s="1764"/>
      <c r="H122" s="1764"/>
      <c r="I122" s="1764"/>
      <c r="J122" s="1764"/>
      <c r="K122" s="1764"/>
      <c r="L122" s="1764"/>
      <c r="M122" s="1764"/>
      <c r="N122" s="1764"/>
      <c r="O122" s="1764"/>
      <c r="P122" s="1764"/>
      <c r="Q122" s="1764"/>
      <c r="R122" s="1764"/>
      <c r="S122" s="1764"/>
    </row>
    <row r="123" spans="2:19" ht="15.75">
      <c r="B123" s="1764"/>
      <c r="C123" s="1764"/>
      <c r="D123" s="1764"/>
      <c r="E123" s="1764"/>
      <c r="F123" s="1764"/>
      <c r="G123" s="1764"/>
      <c r="H123" s="1764"/>
      <c r="I123" s="1764"/>
      <c r="J123" s="1764"/>
      <c r="K123" s="1764"/>
      <c r="L123" s="1764"/>
      <c r="M123" s="1764"/>
      <c r="N123" s="1764"/>
      <c r="O123" s="1764"/>
      <c r="P123" s="1764"/>
      <c r="Q123" s="1764"/>
      <c r="R123" s="1764"/>
      <c r="S123" s="1764"/>
    </row>
    <row r="124" spans="2:19" ht="15.75">
      <c r="B124" s="1764"/>
      <c r="C124" s="1764"/>
      <c r="D124" s="1764"/>
      <c r="E124" s="1764"/>
      <c r="F124" s="1764"/>
      <c r="G124" s="1764"/>
      <c r="H124" s="1764"/>
      <c r="I124" s="1764"/>
      <c r="J124" s="1764"/>
      <c r="K124" s="1764"/>
      <c r="L124" s="1764"/>
      <c r="M124" s="1764"/>
      <c r="N124" s="1764"/>
      <c r="O124" s="1764"/>
      <c r="P124" s="1764"/>
      <c r="Q124" s="1764"/>
      <c r="R124" s="1764"/>
      <c r="S124" s="1764"/>
    </row>
    <row r="125" spans="2:19" ht="15.75">
      <c r="B125" s="1764"/>
      <c r="C125" s="1764"/>
      <c r="D125" s="1764"/>
      <c r="E125" s="1764"/>
      <c r="F125" s="1764"/>
      <c r="G125" s="1764"/>
      <c r="H125" s="1764"/>
      <c r="I125" s="1764"/>
      <c r="J125" s="1764"/>
      <c r="K125" s="1764"/>
      <c r="L125" s="1764"/>
      <c r="M125" s="1764"/>
      <c r="N125" s="1764"/>
      <c r="O125" s="1764"/>
      <c r="P125" s="1764"/>
      <c r="Q125" s="1764"/>
      <c r="R125" s="1764"/>
      <c r="S125" s="1764"/>
    </row>
    <row r="126" spans="2:19" ht="15.75">
      <c r="B126" s="1764"/>
      <c r="C126" s="1764"/>
      <c r="D126" s="1764"/>
      <c r="E126" s="1764"/>
      <c r="F126" s="1764"/>
      <c r="G126" s="1764"/>
      <c r="H126" s="1764"/>
      <c r="I126" s="1764"/>
      <c r="J126" s="1764"/>
      <c r="K126" s="1764"/>
      <c r="L126" s="1764"/>
      <c r="M126" s="1764"/>
      <c r="N126" s="1764"/>
      <c r="O126" s="1764"/>
      <c r="P126" s="1764"/>
      <c r="Q126" s="1764"/>
      <c r="R126" s="1764"/>
      <c r="S126" s="1764"/>
    </row>
    <row r="127" spans="2:19" ht="15.75">
      <c r="B127" s="1764"/>
      <c r="C127" s="1764"/>
      <c r="D127" s="1764"/>
      <c r="E127" s="1764"/>
      <c r="F127" s="1764"/>
      <c r="G127" s="1764"/>
      <c r="H127" s="1764"/>
      <c r="I127" s="1764"/>
      <c r="J127" s="1764"/>
      <c r="K127" s="1764"/>
      <c r="L127" s="1764"/>
      <c r="M127" s="1764"/>
      <c r="N127" s="1764"/>
      <c r="O127" s="1764"/>
      <c r="P127" s="1764"/>
      <c r="Q127" s="1764"/>
      <c r="R127" s="1764"/>
      <c r="S127" s="1764"/>
    </row>
    <row r="128" spans="2:19" ht="15.75">
      <c r="B128" s="1764"/>
      <c r="C128" s="1764"/>
      <c r="D128" s="1764"/>
      <c r="E128" s="1764"/>
      <c r="F128" s="1764"/>
      <c r="G128" s="1764"/>
      <c r="H128" s="1764"/>
      <c r="I128" s="1764"/>
      <c r="J128" s="1764"/>
      <c r="K128" s="1764"/>
      <c r="L128" s="1764"/>
      <c r="M128" s="1764"/>
      <c r="N128" s="1764"/>
      <c r="O128" s="1764"/>
      <c r="P128" s="1764"/>
      <c r="Q128" s="1764"/>
      <c r="R128" s="1764"/>
      <c r="S128" s="1764"/>
    </row>
    <row r="129" spans="2:19" ht="15.75">
      <c r="B129" s="1764"/>
      <c r="C129" s="1764"/>
      <c r="D129" s="1764"/>
      <c r="E129" s="1764"/>
      <c r="F129" s="1764"/>
      <c r="G129" s="1764"/>
      <c r="H129" s="1764"/>
      <c r="I129" s="1764"/>
      <c r="J129" s="1764"/>
      <c r="K129" s="1764"/>
      <c r="L129" s="1764"/>
      <c r="M129" s="1764"/>
      <c r="N129" s="1764"/>
      <c r="O129" s="1764"/>
      <c r="P129" s="1764"/>
      <c r="Q129" s="1764"/>
      <c r="R129" s="1764"/>
      <c r="S129" s="1764"/>
    </row>
    <row r="130" spans="2:19" ht="15.75">
      <c r="B130" s="1764"/>
      <c r="C130" s="1764"/>
      <c r="D130" s="1764"/>
      <c r="E130" s="1764"/>
      <c r="F130" s="1764"/>
      <c r="G130" s="1764"/>
      <c r="H130" s="1764"/>
      <c r="I130" s="1764"/>
      <c r="J130" s="1764"/>
      <c r="K130" s="1764"/>
      <c r="L130" s="1764"/>
      <c r="M130" s="1764"/>
      <c r="N130" s="1764"/>
      <c r="O130" s="1764"/>
      <c r="P130" s="1764"/>
      <c r="Q130" s="1764"/>
      <c r="R130" s="1764"/>
      <c r="S130" s="1764"/>
    </row>
    <row r="131" spans="2:19" ht="15.75">
      <c r="B131" s="1764"/>
      <c r="C131" s="1764"/>
      <c r="D131" s="1764"/>
      <c r="E131" s="1764"/>
      <c r="F131" s="1764"/>
      <c r="G131" s="1764"/>
      <c r="H131" s="1764"/>
      <c r="I131" s="1764"/>
      <c r="J131" s="1764"/>
      <c r="K131" s="1764"/>
      <c r="L131" s="1764"/>
      <c r="M131" s="1764"/>
      <c r="N131" s="1764"/>
      <c r="O131" s="1764"/>
      <c r="P131" s="1764"/>
      <c r="Q131" s="1764"/>
      <c r="R131" s="1764"/>
      <c r="S131" s="1764"/>
    </row>
    <row r="132" spans="2:19" ht="15.75">
      <c r="B132" s="1764"/>
      <c r="C132" s="1764"/>
      <c r="D132" s="1764"/>
      <c r="E132" s="1764"/>
      <c r="F132" s="1764"/>
      <c r="G132" s="1764"/>
      <c r="H132" s="1764"/>
      <c r="I132" s="1764"/>
      <c r="J132" s="1764"/>
      <c r="K132" s="1764"/>
      <c r="L132" s="1764"/>
      <c r="M132" s="1764"/>
      <c r="N132" s="1764"/>
      <c r="O132" s="1764"/>
      <c r="P132" s="1764"/>
      <c r="Q132" s="1764"/>
      <c r="R132" s="1764"/>
      <c r="S132" s="1764"/>
    </row>
    <row r="133" spans="2:19" ht="15.75">
      <c r="B133" s="1764"/>
      <c r="C133" s="1764"/>
      <c r="D133" s="1764"/>
      <c r="E133" s="1764"/>
      <c r="F133" s="1764"/>
      <c r="G133" s="1764"/>
      <c r="H133" s="1764"/>
      <c r="I133" s="1764"/>
      <c r="J133" s="1764"/>
      <c r="K133" s="1764"/>
      <c r="L133" s="1764"/>
      <c r="M133" s="1764"/>
      <c r="N133" s="1764"/>
      <c r="O133" s="1764"/>
      <c r="P133" s="1764"/>
      <c r="Q133" s="1764"/>
      <c r="R133" s="1764"/>
      <c r="S133" s="1764"/>
    </row>
    <row r="134" spans="2:19" ht="15.75">
      <c r="B134" s="1764"/>
      <c r="C134" s="1764"/>
      <c r="D134" s="1764"/>
      <c r="E134" s="1764"/>
      <c r="F134" s="1764"/>
      <c r="G134" s="1764"/>
      <c r="H134" s="1764"/>
      <c r="I134" s="1764"/>
      <c r="J134" s="1764"/>
      <c r="K134" s="1764"/>
      <c r="L134" s="1764"/>
      <c r="M134" s="1764"/>
      <c r="N134" s="1764"/>
      <c r="O134" s="1764"/>
      <c r="P134" s="1764"/>
      <c r="Q134" s="1764"/>
      <c r="R134" s="1764"/>
      <c r="S134" s="1764"/>
    </row>
    <row r="135" spans="2:19" ht="15.75">
      <c r="B135" s="1764"/>
      <c r="C135" s="1764"/>
      <c r="D135" s="1764"/>
      <c r="E135" s="1764"/>
      <c r="F135" s="1764"/>
      <c r="G135" s="1764"/>
      <c r="H135" s="1764"/>
      <c r="I135" s="1764"/>
      <c r="J135" s="1764"/>
      <c r="K135" s="1764"/>
      <c r="L135" s="1764"/>
      <c r="M135" s="1764"/>
      <c r="N135" s="1764"/>
      <c r="O135" s="1764"/>
      <c r="P135" s="1764"/>
      <c r="Q135" s="1764"/>
      <c r="R135" s="1764"/>
      <c r="S135" s="1764"/>
    </row>
    <row r="136" spans="2:19" ht="15.75">
      <c r="B136" s="1764"/>
      <c r="C136" s="1764"/>
      <c r="D136" s="1764"/>
      <c r="E136" s="1764"/>
      <c r="F136" s="1764"/>
      <c r="G136" s="1764"/>
      <c r="H136" s="1764"/>
      <c r="I136" s="1764"/>
      <c r="J136" s="1764"/>
      <c r="K136" s="1764"/>
      <c r="L136" s="1764"/>
      <c r="M136" s="1764"/>
      <c r="N136" s="1764"/>
      <c r="O136" s="1764"/>
      <c r="P136" s="1764"/>
      <c r="Q136" s="1764"/>
      <c r="R136" s="1764"/>
      <c r="S136" s="1764"/>
    </row>
    <row r="137" spans="2:19" ht="15.75">
      <c r="B137" s="1764"/>
      <c r="C137" s="1764"/>
      <c r="D137" s="1764"/>
      <c r="E137" s="1764"/>
      <c r="F137" s="1764"/>
      <c r="G137" s="1764"/>
      <c r="H137" s="1764"/>
      <c r="I137" s="1764"/>
      <c r="J137" s="1764"/>
      <c r="K137" s="1764"/>
      <c r="L137" s="1764"/>
      <c r="M137" s="1764"/>
      <c r="N137" s="1764"/>
      <c r="O137" s="1764"/>
      <c r="P137" s="1764"/>
      <c r="Q137" s="1764"/>
      <c r="R137" s="1764"/>
      <c r="S137" s="1764"/>
    </row>
    <row r="138" spans="2:19" ht="15.75">
      <c r="B138" s="1764"/>
      <c r="C138" s="1764"/>
      <c r="D138" s="1764"/>
      <c r="E138" s="1764"/>
      <c r="F138" s="1764"/>
      <c r="G138" s="1764"/>
      <c r="H138" s="1764"/>
      <c r="I138" s="1764"/>
      <c r="J138" s="1764"/>
      <c r="K138" s="1764"/>
      <c r="L138" s="1764"/>
      <c r="M138" s="1764"/>
      <c r="N138" s="1764"/>
      <c r="O138" s="1764"/>
      <c r="P138" s="1764"/>
      <c r="Q138" s="1764"/>
      <c r="R138" s="1764"/>
      <c r="S138" s="1764"/>
    </row>
    <row r="139" spans="2:19" ht="15.75">
      <c r="B139" s="1764"/>
      <c r="C139" s="1764"/>
      <c r="D139" s="1764"/>
      <c r="E139" s="1764"/>
      <c r="F139" s="1764"/>
      <c r="G139" s="1764"/>
      <c r="H139" s="1764"/>
      <c r="I139" s="1764"/>
      <c r="J139" s="1764"/>
      <c r="K139" s="1764"/>
      <c r="L139" s="1764"/>
      <c r="M139" s="1764"/>
      <c r="N139" s="1764"/>
      <c r="O139" s="1764"/>
      <c r="P139" s="1764"/>
      <c r="Q139" s="1764"/>
      <c r="R139" s="1764"/>
      <c r="S139" s="1764"/>
    </row>
    <row r="140" spans="2:19" ht="15.75">
      <c r="B140" s="1764"/>
      <c r="C140" s="1764"/>
      <c r="D140" s="1764"/>
      <c r="E140" s="1764"/>
      <c r="F140" s="1764"/>
      <c r="G140" s="1764"/>
      <c r="H140" s="1764"/>
      <c r="I140" s="1764"/>
      <c r="J140" s="1764"/>
      <c r="K140" s="1764"/>
      <c r="L140" s="1764"/>
      <c r="M140" s="1764"/>
      <c r="N140" s="1764"/>
      <c r="O140" s="1764"/>
      <c r="P140" s="1764"/>
      <c r="Q140" s="1764"/>
      <c r="R140" s="1764"/>
      <c r="S140" s="1764"/>
    </row>
    <row r="141" spans="2:19" ht="15.75">
      <c r="B141" s="1764"/>
      <c r="C141" s="1764"/>
      <c r="D141" s="1764"/>
      <c r="E141" s="1764"/>
      <c r="F141" s="1764"/>
      <c r="G141" s="1764"/>
      <c r="H141" s="1764"/>
      <c r="I141" s="1764"/>
      <c r="J141" s="1764"/>
      <c r="K141" s="1764"/>
      <c r="L141" s="1764"/>
      <c r="M141" s="1764"/>
      <c r="N141" s="1764"/>
      <c r="O141" s="1764"/>
      <c r="P141" s="1764"/>
      <c r="Q141" s="1764"/>
      <c r="R141" s="1764"/>
      <c r="S141" s="1764"/>
    </row>
    <row r="142" spans="2:19" ht="15.75">
      <c r="B142" s="1764"/>
      <c r="C142" s="1764"/>
      <c r="D142" s="1764"/>
      <c r="E142" s="1764"/>
      <c r="F142" s="1764"/>
      <c r="G142" s="1764"/>
      <c r="H142" s="1764"/>
      <c r="I142" s="1764"/>
      <c r="J142" s="1764"/>
      <c r="K142" s="1764"/>
      <c r="L142" s="1764"/>
      <c r="M142" s="1764"/>
      <c r="N142" s="1764"/>
      <c r="O142" s="1764"/>
      <c r="P142" s="1764"/>
      <c r="Q142" s="1764"/>
      <c r="R142" s="1764"/>
      <c r="S142" s="1764"/>
    </row>
    <row r="143" spans="2:19" ht="15.75">
      <c r="B143" s="1764"/>
      <c r="C143" s="1764"/>
      <c r="D143" s="1764"/>
      <c r="E143" s="1764"/>
      <c r="F143" s="1764"/>
      <c r="G143" s="1764"/>
      <c r="H143" s="1764"/>
      <c r="I143" s="1764"/>
      <c r="J143" s="1764"/>
      <c r="K143" s="1764"/>
      <c r="L143" s="1764"/>
      <c r="M143" s="1764"/>
      <c r="N143" s="1764"/>
      <c r="O143" s="1764"/>
      <c r="P143" s="1764"/>
      <c r="Q143" s="1764"/>
      <c r="R143" s="1764"/>
      <c r="S143" s="1764"/>
    </row>
    <row r="144" spans="2:19" ht="15.75">
      <c r="B144" s="1764"/>
      <c r="C144" s="1764"/>
      <c r="D144" s="1764"/>
      <c r="E144" s="1764"/>
      <c r="F144" s="1764"/>
      <c r="G144" s="1764"/>
      <c r="H144" s="1764"/>
      <c r="I144" s="1764"/>
      <c r="J144" s="1764"/>
      <c r="K144" s="1764"/>
      <c r="L144" s="1764"/>
      <c r="M144" s="1764"/>
      <c r="N144" s="1764"/>
      <c r="O144" s="1764"/>
      <c r="P144" s="1764"/>
      <c r="Q144" s="1764"/>
      <c r="R144" s="1764"/>
      <c r="S144" s="1764"/>
    </row>
    <row r="145" spans="2:19" ht="15.75">
      <c r="B145" s="1764"/>
      <c r="C145" s="1764"/>
      <c r="D145" s="1764"/>
      <c r="E145" s="1764"/>
      <c r="F145" s="1764"/>
      <c r="G145" s="1764"/>
      <c r="H145" s="1764"/>
      <c r="I145" s="1764"/>
      <c r="J145" s="1764"/>
      <c r="K145" s="1764"/>
      <c r="L145" s="1764"/>
      <c r="M145" s="1764"/>
      <c r="N145" s="1764"/>
      <c r="O145" s="1764"/>
      <c r="P145" s="1764"/>
      <c r="Q145" s="1764"/>
      <c r="R145" s="1764"/>
      <c r="S145" s="1764"/>
    </row>
    <row r="146" spans="2:19" ht="15.75">
      <c r="B146" s="1764"/>
      <c r="C146" s="1764"/>
      <c r="D146" s="1764"/>
      <c r="E146" s="1764"/>
      <c r="F146" s="1764"/>
      <c r="G146" s="1764"/>
      <c r="H146" s="1764"/>
      <c r="I146" s="1764"/>
      <c r="J146" s="1764"/>
      <c r="K146" s="1764"/>
      <c r="L146" s="1764"/>
      <c r="M146" s="1764"/>
      <c r="N146" s="1764"/>
      <c r="O146" s="1764"/>
      <c r="P146" s="1764"/>
      <c r="Q146" s="1764"/>
      <c r="R146" s="1764"/>
      <c r="S146" s="1764"/>
    </row>
    <row r="147" spans="2:19" ht="15.75">
      <c r="B147" s="1764"/>
      <c r="C147" s="1764"/>
      <c r="D147" s="1764"/>
      <c r="E147" s="1764"/>
      <c r="F147" s="1764"/>
      <c r="G147" s="1764"/>
      <c r="H147" s="1764"/>
      <c r="I147" s="1764"/>
      <c r="J147" s="1764"/>
      <c r="K147" s="1764"/>
      <c r="L147" s="1764"/>
      <c r="M147" s="1764"/>
      <c r="N147" s="1764"/>
      <c r="O147" s="1764"/>
      <c r="P147" s="1764"/>
      <c r="Q147" s="1764"/>
      <c r="R147" s="1764"/>
      <c r="S147" s="1764"/>
    </row>
    <row r="148" spans="2:19" ht="15.75">
      <c r="B148" s="1764"/>
      <c r="C148" s="1764"/>
      <c r="D148" s="1764"/>
      <c r="E148" s="1764"/>
      <c r="F148" s="1764"/>
      <c r="G148" s="1764"/>
      <c r="H148" s="1764"/>
      <c r="I148" s="1764"/>
      <c r="J148" s="1764"/>
      <c r="K148" s="1764"/>
      <c r="L148" s="1764"/>
      <c r="M148" s="1764"/>
      <c r="N148" s="1764"/>
      <c r="O148" s="1764"/>
      <c r="P148" s="1764"/>
      <c r="Q148" s="1764"/>
      <c r="R148" s="1764"/>
      <c r="S148" s="1764"/>
    </row>
    <row r="149" spans="2:19" ht="15.75">
      <c r="B149" s="1764"/>
      <c r="C149" s="1764"/>
      <c r="D149" s="1764"/>
      <c r="E149" s="1764"/>
      <c r="F149" s="1764"/>
      <c r="G149" s="1764"/>
      <c r="H149" s="1764"/>
      <c r="I149" s="1764"/>
      <c r="J149" s="1764"/>
      <c r="K149" s="1764"/>
      <c r="L149" s="1764"/>
      <c r="M149" s="1764"/>
      <c r="N149" s="1764"/>
      <c r="O149" s="1764"/>
      <c r="P149" s="1764"/>
      <c r="Q149" s="1764"/>
      <c r="R149" s="1764"/>
      <c r="S149" s="1764"/>
    </row>
    <row r="150" spans="2:19" ht="15.75">
      <c r="B150" s="1764"/>
      <c r="C150" s="1764"/>
      <c r="D150" s="1764"/>
      <c r="E150" s="1764"/>
      <c r="F150" s="1764"/>
      <c r="G150" s="1764"/>
      <c r="H150" s="1764"/>
      <c r="I150" s="1764"/>
      <c r="J150" s="1764"/>
      <c r="K150" s="1764"/>
      <c r="L150" s="1764"/>
      <c r="M150" s="1764"/>
      <c r="N150" s="1764"/>
      <c r="O150" s="1764"/>
      <c r="P150" s="1764"/>
      <c r="Q150" s="1764"/>
      <c r="R150" s="1764"/>
      <c r="S150" s="1764"/>
    </row>
    <row r="151" spans="2:19" ht="15.75">
      <c r="B151" s="1764"/>
      <c r="C151" s="1764"/>
      <c r="D151" s="1764"/>
      <c r="E151" s="1764"/>
      <c r="F151" s="1764"/>
      <c r="G151" s="1764"/>
      <c r="H151" s="1764"/>
      <c r="I151" s="1764"/>
      <c r="J151" s="1764"/>
      <c r="K151" s="1764"/>
      <c r="L151" s="1764"/>
      <c r="M151" s="1764"/>
      <c r="N151" s="1764"/>
      <c r="O151" s="1764"/>
      <c r="P151" s="1764"/>
      <c r="Q151" s="1764"/>
      <c r="R151" s="1764"/>
      <c r="S151" s="1764"/>
    </row>
    <row r="152" spans="2:19" ht="15.75">
      <c r="B152" s="1764"/>
      <c r="C152" s="1764"/>
      <c r="D152" s="1764"/>
      <c r="E152" s="1764"/>
      <c r="F152" s="1764"/>
      <c r="G152" s="1764"/>
      <c r="H152" s="1764"/>
      <c r="I152" s="1764"/>
      <c r="J152" s="1764"/>
      <c r="K152" s="1764"/>
      <c r="L152" s="1764"/>
      <c r="M152" s="1764"/>
      <c r="N152" s="1764"/>
      <c r="O152" s="1764"/>
      <c r="P152" s="1764"/>
      <c r="Q152" s="1764"/>
      <c r="R152" s="1764"/>
      <c r="S152" s="1764"/>
    </row>
    <row r="153" spans="2:19" ht="15.75">
      <c r="B153" s="1764"/>
      <c r="C153" s="1764"/>
      <c r="D153" s="1764"/>
      <c r="E153" s="1764"/>
      <c r="F153" s="1764"/>
      <c r="G153" s="1764"/>
      <c r="H153" s="1764"/>
      <c r="I153" s="1764"/>
      <c r="J153" s="1764"/>
      <c r="K153" s="1764"/>
      <c r="L153" s="1764"/>
      <c r="M153" s="1764"/>
      <c r="N153" s="1764"/>
      <c r="O153" s="1764"/>
      <c r="P153" s="1764"/>
      <c r="Q153" s="1764"/>
      <c r="R153" s="1764"/>
      <c r="S153" s="1764"/>
    </row>
    <row r="154" spans="2:19" ht="15.75">
      <c r="B154" s="1764"/>
      <c r="C154" s="1764"/>
      <c r="D154" s="1764"/>
      <c r="E154" s="1764"/>
      <c r="F154" s="1764"/>
      <c r="G154" s="1764"/>
      <c r="H154" s="1764"/>
      <c r="I154" s="1764"/>
      <c r="J154" s="1764"/>
      <c r="K154" s="1764"/>
      <c r="L154" s="1764"/>
      <c r="M154" s="1764"/>
      <c r="N154" s="1764"/>
      <c r="O154" s="1764"/>
      <c r="P154" s="1764"/>
      <c r="Q154" s="1764"/>
      <c r="R154" s="1764"/>
      <c r="S154" s="1764"/>
    </row>
    <row r="155" spans="2:19" ht="15.75">
      <c r="B155" s="1764"/>
      <c r="C155" s="1764"/>
      <c r="D155" s="1764"/>
      <c r="E155" s="1764"/>
      <c r="F155" s="1764"/>
      <c r="G155" s="1764"/>
      <c r="H155" s="1764"/>
      <c r="I155" s="1764"/>
      <c r="J155" s="1764"/>
      <c r="K155" s="1764"/>
      <c r="L155" s="1764"/>
      <c r="M155" s="1764"/>
      <c r="N155" s="1764"/>
      <c r="O155" s="1764"/>
      <c r="P155" s="1764"/>
      <c r="Q155" s="1764"/>
      <c r="R155" s="1764"/>
      <c r="S155" s="1764"/>
    </row>
    <row r="156" spans="2:19" ht="15.75">
      <c r="B156" s="1764"/>
      <c r="C156" s="1764"/>
      <c r="D156" s="1764"/>
      <c r="E156" s="1764"/>
      <c r="F156" s="1764"/>
      <c r="G156" s="1764"/>
      <c r="H156" s="1764"/>
      <c r="I156" s="1764"/>
      <c r="J156" s="1764"/>
      <c r="K156" s="1764"/>
      <c r="L156" s="1764"/>
      <c r="M156" s="1764"/>
      <c r="N156" s="1764"/>
      <c r="O156" s="1764"/>
      <c r="P156" s="1764"/>
      <c r="Q156" s="1764"/>
      <c r="R156" s="1764"/>
      <c r="S156" s="1764"/>
    </row>
    <row r="157" spans="2:19" ht="15.75">
      <c r="B157" s="1764"/>
      <c r="C157" s="1764"/>
      <c r="D157" s="1764"/>
      <c r="E157" s="1764"/>
      <c r="F157" s="1764"/>
      <c r="G157" s="1764"/>
      <c r="H157" s="1764"/>
      <c r="I157" s="1764"/>
      <c r="J157" s="1764"/>
      <c r="K157" s="1764"/>
      <c r="L157" s="1764"/>
      <c r="M157" s="1764"/>
      <c r="N157" s="1764"/>
      <c r="O157" s="1764"/>
      <c r="P157" s="1764"/>
      <c r="Q157" s="1764"/>
      <c r="R157" s="1764"/>
      <c r="S157" s="1764"/>
    </row>
    <row r="158" spans="2:19" ht="15.75">
      <c r="B158" s="1764"/>
      <c r="C158" s="1764"/>
      <c r="D158" s="1764"/>
      <c r="E158" s="1764"/>
      <c r="F158" s="1764"/>
      <c r="G158" s="1764"/>
      <c r="H158" s="1764"/>
      <c r="I158" s="1764"/>
      <c r="J158" s="1764"/>
      <c r="K158" s="1764"/>
      <c r="L158" s="1764"/>
      <c r="M158" s="1764"/>
      <c r="N158" s="1764"/>
      <c r="O158" s="1764"/>
      <c r="P158" s="1764"/>
      <c r="Q158" s="1764"/>
      <c r="R158" s="1764"/>
      <c r="S158" s="1764"/>
    </row>
    <row r="159" spans="2:19" ht="15.75">
      <c r="B159" s="1764"/>
      <c r="C159" s="1764"/>
      <c r="D159" s="1764"/>
      <c r="E159" s="1764"/>
      <c r="F159" s="1764"/>
      <c r="G159" s="1764"/>
      <c r="H159" s="1764"/>
      <c r="I159" s="1764"/>
      <c r="J159" s="1764"/>
      <c r="K159" s="1764"/>
      <c r="L159" s="1764"/>
      <c r="M159" s="1764"/>
      <c r="N159" s="1764"/>
      <c r="O159" s="1764"/>
      <c r="P159" s="1764"/>
      <c r="Q159" s="1764"/>
      <c r="R159" s="1764"/>
      <c r="S159" s="1764"/>
    </row>
    <row r="160" spans="2:19" ht="15.75">
      <c r="B160" s="1764"/>
      <c r="C160" s="1764"/>
      <c r="D160" s="1764"/>
      <c r="E160" s="1764"/>
      <c r="F160" s="1764"/>
      <c r="G160" s="1764"/>
      <c r="H160" s="1764"/>
      <c r="I160" s="1764"/>
      <c r="J160" s="1764"/>
      <c r="K160" s="1764"/>
      <c r="L160" s="1764"/>
      <c r="M160" s="1764"/>
      <c r="N160" s="1764"/>
      <c r="O160" s="1764"/>
      <c r="P160" s="1764"/>
      <c r="Q160" s="1764"/>
      <c r="R160" s="1764"/>
      <c r="S160" s="1764"/>
    </row>
    <row r="161" spans="2:19" ht="15.75">
      <c r="B161" s="1764"/>
      <c r="C161" s="1764"/>
      <c r="D161" s="1764"/>
      <c r="E161" s="1764"/>
      <c r="F161" s="1764"/>
      <c r="G161" s="1764"/>
      <c r="H161" s="1764"/>
      <c r="I161" s="1764"/>
      <c r="J161" s="1764"/>
      <c r="K161" s="1764"/>
      <c r="L161" s="1764"/>
      <c r="M161" s="1764"/>
      <c r="N161" s="1764"/>
      <c r="O161" s="1764"/>
      <c r="P161" s="1764"/>
      <c r="Q161" s="1764"/>
      <c r="R161" s="1764"/>
      <c r="S161" s="1764"/>
    </row>
    <row r="162" spans="2:19" ht="15.75">
      <c r="B162" s="1764"/>
      <c r="C162" s="1764"/>
      <c r="D162" s="1764"/>
      <c r="E162" s="1764"/>
      <c r="F162" s="1764"/>
      <c r="G162" s="1764"/>
      <c r="H162" s="1764"/>
      <c r="I162" s="1764"/>
      <c r="J162" s="1764"/>
      <c r="K162" s="1764"/>
      <c r="L162" s="1764"/>
      <c r="M162" s="1764"/>
      <c r="N162" s="1764"/>
      <c r="O162" s="1764"/>
      <c r="P162" s="1764"/>
      <c r="Q162" s="1764"/>
      <c r="R162" s="1764"/>
      <c r="S162" s="1764"/>
    </row>
    <row r="163" spans="2:19" ht="15.75">
      <c r="B163" s="1764"/>
      <c r="C163" s="1764"/>
      <c r="D163" s="1764"/>
      <c r="E163" s="1764"/>
      <c r="F163" s="1764"/>
      <c r="G163" s="1764"/>
      <c r="H163" s="1764"/>
      <c r="I163" s="1764"/>
      <c r="J163" s="1764"/>
      <c r="K163" s="1764"/>
      <c r="L163" s="1764"/>
      <c r="M163" s="1764"/>
      <c r="N163" s="1764"/>
      <c r="O163" s="1764"/>
      <c r="P163" s="1764"/>
      <c r="Q163" s="1764"/>
      <c r="R163" s="1764"/>
      <c r="S163" s="1764"/>
    </row>
    <row r="164" spans="2:19" ht="15.75">
      <c r="B164" s="1764"/>
      <c r="C164" s="1764"/>
      <c r="D164" s="1764"/>
      <c r="E164" s="1764"/>
      <c r="F164" s="1764"/>
      <c r="G164" s="1764"/>
      <c r="H164" s="1764"/>
      <c r="I164" s="1764"/>
      <c r="J164" s="1764"/>
      <c r="K164" s="1764"/>
      <c r="L164" s="1764"/>
      <c r="M164" s="1764"/>
      <c r="N164" s="1764"/>
      <c r="O164" s="1764"/>
      <c r="P164" s="1764"/>
      <c r="Q164" s="1764"/>
      <c r="R164" s="1764"/>
      <c r="S164" s="1764"/>
    </row>
    <row r="165" spans="2:19" ht="15.75">
      <c r="B165" s="1764"/>
      <c r="C165" s="1764"/>
      <c r="D165" s="1764"/>
      <c r="E165" s="1764"/>
      <c r="F165" s="1764"/>
      <c r="G165" s="1764"/>
      <c r="H165" s="1764"/>
      <c r="I165" s="1764"/>
      <c r="J165" s="1764"/>
      <c r="K165" s="1764"/>
      <c r="L165" s="1764"/>
      <c r="M165" s="1764"/>
      <c r="N165" s="1764"/>
      <c r="O165" s="1764"/>
      <c r="P165" s="1764"/>
      <c r="Q165" s="1764"/>
      <c r="R165" s="1764"/>
      <c r="S165" s="1764"/>
    </row>
    <row r="166" spans="2:19" ht="15.75">
      <c r="B166" s="1764"/>
      <c r="C166" s="1764"/>
      <c r="D166" s="1764"/>
      <c r="E166" s="1764"/>
      <c r="F166" s="1764"/>
      <c r="G166" s="1764"/>
      <c r="H166" s="1764"/>
      <c r="I166" s="1764"/>
      <c r="J166" s="1764"/>
      <c r="K166" s="1764"/>
      <c r="L166" s="1764"/>
      <c r="M166" s="1764"/>
      <c r="N166" s="1764"/>
      <c r="O166" s="1764"/>
      <c r="P166" s="1764"/>
      <c r="Q166" s="1764"/>
      <c r="R166" s="1764"/>
      <c r="S166" s="1764"/>
    </row>
    <row r="167" spans="2:19" ht="15.75">
      <c r="B167" s="1764"/>
      <c r="C167" s="1764"/>
      <c r="D167" s="1764"/>
      <c r="E167" s="1764"/>
      <c r="F167" s="1764"/>
      <c r="G167" s="1764"/>
      <c r="H167" s="1764"/>
      <c r="I167" s="1764"/>
      <c r="J167" s="1764"/>
      <c r="K167" s="1764"/>
      <c r="L167" s="1764"/>
      <c r="M167" s="1764"/>
      <c r="N167" s="1764"/>
      <c r="O167" s="1764"/>
      <c r="P167" s="1764"/>
      <c r="Q167" s="1764"/>
      <c r="R167" s="1764"/>
      <c r="S167" s="1764"/>
    </row>
    <row r="168" spans="2:19" ht="15.75">
      <c r="B168" s="1764"/>
      <c r="C168" s="1764"/>
      <c r="D168" s="1764"/>
      <c r="E168" s="1764"/>
      <c r="F168" s="1764"/>
      <c r="G168" s="1764"/>
      <c r="H168" s="1764"/>
      <c r="I168" s="1764"/>
      <c r="J168" s="1764"/>
      <c r="K168" s="1764"/>
      <c r="L168" s="1764"/>
      <c r="M168" s="1764"/>
      <c r="N168" s="1764"/>
      <c r="O168" s="1764"/>
      <c r="P168" s="1764"/>
      <c r="Q168" s="1764"/>
      <c r="R168" s="1764"/>
      <c r="S168" s="1764"/>
    </row>
    <row r="169" spans="2:19" ht="15.75">
      <c r="B169" s="1764"/>
      <c r="C169" s="1764"/>
      <c r="D169" s="1764"/>
      <c r="E169" s="1764"/>
      <c r="F169" s="1764"/>
      <c r="G169" s="1764"/>
      <c r="H169" s="1764"/>
      <c r="I169" s="1764"/>
      <c r="J169" s="1764"/>
      <c r="K169" s="1764"/>
      <c r="L169" s="1764"/>
      <c r="M169" s="1764"/>
      <c r="N169" s="1764"/>
      <c r="O169" s="1764"/>
      <c r="P169" s="1764"/>
      <c r="Q169" s="1764"/>
      <c r="R169" s="1764"/>
      <c r="S169" s="1764"/>
    </row>
    <row r="170" spans="2:19" ht="15.75">
      <c r="B170" s="1764"/>
      <c r="C170" s="1764"/>
      <c r="D170" s="1764"/>
      <c r="E170" s="1764"/>
      <c r="F170" s="1764"/>
      <c r="G170" s="1764"/>
      <c r="H170" s="1764"/>
      <c r="I170" s="1764"/>
      <c r="J170" s="1764"/>
      <c r="K170" s="1764"/>
      <c r="L170" s="1764"/>
      <c r="M170" s="1764"/>
      <c r="N170" s="1764"/>
      <c r="O170" s="1764"/>
      <c r="P170" s="1764"/>
      <c r="Q170" s="1764"/>
      <c r="R170" s="1764"/>
      <c r="S170" s="1764"/>
    </row>
    <row r="171" spans="2:19" ht="15.75">
      <c r="B171" s="1764"/>
      <c r="C171" s="1764"/>
      <c r="D171" s="1764"/>
      <c r="E171" s="1764"/>
      <c r="F171" s="1764"/>
      <c r="G171" s="1764"/>
      <c r="H171" s="1764"/>
      <c r="I171" s="1764"/>
      <c r="J171" s="1764"/>
      <c r="K171" s="1764"/>
      <c r="L171" s="1764"/>
      <c r="M171" s="1764"/>
      <c r="N171" s="1764"/>
      <c r="O171" s="1764"/>
      <c r="P171" s="1764"/>
      <c r="Q171" s="1764"/>
      <c r="R171" s="1764"/>
      <c r="S171" s="1764"/>
    </row>
    <row r="172" spans="2:19" ht="15.75">
      <c r="B172" s="1764"/>
      <c r="C172" s="1764"/>
      <c r="D172" s="1764"/>
      <c r="E172" s="1764"/>
      <c r="F172" s="1764"/>
      <c r="G172" s="1764"/>
      <c r="H172" s="1764"/>
      <c r="I172" s="1764"/>
      <c r="J172" s="1764"/>
      <c r="K172" s="1764"/>
      <c r="L172" s="1764"/>
      <c r="M172" s="1764"/>
      <c r="N172" s="1764"/>
      <c r="O172" s="1764"/>
      <c r="P172" s="1764"/>
      <c r="Q172" s="1764"/>
      <c r="R172" s="1764"/>
      <c r="S172" s="1764"/>
    </row>
    <row r="173" spans="2:19" ht="15.75">
      <c r="B173" s="1764"/>
      <c r="C173" s="1764"/>
      <c r="D173" s="1764"/>
      <c r="E173" s="1764"/>
      <c r="F173" s="1764"/>
      <c r="G173" s="1764"/>
      <c r="H173" s="1764"/>
      <c r="I173" s="1764"/>
      <c r="J173" s="1764"/>
      <c r="K173" s="1764"/>
      <c r="L173" s="1764"/>
      <c r="M173" s="1764"/>
      <c r="N173" s="1764"/>
      <c r="O173" s="1764"/>
      <c r="P173" s="1764"/>
      <c r="Q173" s="1764"/>
      <c r="R173" s="1764"/>
      <c r="S173" s="1764"/>
    </row>
    <row r="174" spans="2:19" ht="15.75">
      <c r="B174" s="1764"/>
      <c r="C174" s="1764"/>
      <c r="D174" s="1764"/>
      <c r="E174" s="1764"/>
      <c r="F174" s="1764"/>
      <c r="G174" s="1764"/>
      <c r="H174" s="1764"/>
      <c r="I174" s="1764"/>
      <c r="J174" s="1764"/>
      <c r="K174" s="1764"/>
      <c r="L174" s="1764"/>
      <c r="M174" s="1764"/>
      <c r="N174" s="1764"/>
      <c r="O174" s="1764"/>
      <c r="P174" s="1764"/>
      <c r="Q174" s="1764"/>
      <c r="R174" s="1764"/>
      <c r="S174" s="1764"/>
    </row>
    <row r="175" spans="2:19" ht="15.75">
      <c r="B175" s="1764"/>
      <c r="C175" s="1764"/>
      <c r="D175" s="1764"/>
      <c r="E175" s="1764"/>
      <c r="F175" s="1764"/>
      <c r="G175" s="1764"/>
      <c r="H175" s="1764"/>
      <c r="I175" s="1764"/>
      <c r="J175" s="1764"/>
      <c r="K175" s="1764"/>
      <c r="L175" s="1764"/>
      <c r="M175" s="1764"/>
      <c r="N175" s="1764"/>
      <c r="O175" s="1764"/>
      <c r="P175" s="1764"/>
      <c r="Q175" s="1764"/>
      <c r="R175" s="1764"/>
      <c r="S175" s="1764"/>
    </row>
    <row r="176" spans="2:19" ht="15.75">
      <c r="B176" s="1764"/>
      <c r="C176" s="1764"/>
      <c r="D176" s="1764"/>
      <c r="E176" s="1764"/>
      <c r="F176" s="1764"/>
      <c r="G176" s="1764"/>
      <c r="H176" s="1764"/>
      <c r="I176" s="1764"/>
      <c r="J176" s="1764"/>
      <c r="K176" s="1764"/>
      <c r="L176" s="1764"/>
      <c r="M176" s="1764"/>
      <c r="N176" s="1764"/>
      <c r="O176" s="1764"/>
      <c r="P176" s="1764"/>
      <c r="Q176" s="1764"/>
      <c r="R176" s="1764"/>
      <c r="S176" s="1764"/>
    </row>
    <row r="177" spans="2:19" ht="15.75">
      <c r="B177" s="1764"/>
      <c r="C177" s="1764"/>
      <c r="D177" s="1764"/>
      <c r="E177" s="1764"/>
      <c r="F177" s="1764"/>
      <c r="G177" s="1764"/>
      <c r="H177" s="1764"/>
      <c r="I177" s="1764"/>
      <c r="J177" s="1764"/>
      <c r="K177" s="1764"/>
      <c r="L177" s="1764"/>
      <c r="M177" s="1764"/>
      <c r="N177" s="1764"/>
      <c r="O177" s="1764"/>
      <c r="P177" s="1764"/>
      <c r="Q177" s="1764"/>
      <c r="R177" s="1764"/>
      <c r="S177" s="1764"/>
    </row>
    <row r="178" spans="2:19" ht="15.75">
      <c r="B178" s="1764"/>
      <c r="C178" s="1764"/>
      <c r="D178" s="1764"/>
      <c r="E178" s="1764"/>
      <c r="F178" s="1764"/>
      <c r="G178" s="1764"/>
      <c r="H178" s="1764"/>
      <c r="I178" s="1764"/>
      <c r="J178" s="1764"/>
      <c r="K178" s="1764"/>
      <c r="L178" s="1764"/>
      <c r="M178" s="1764"/>
      <c r="N178" s="1764"/>
      <c r="O178" s="1764"/>
      <c r="P178" s="1764"/>
      <c r="Q178" s="1764"/>
      <c r="R178" s="1764"/>
      <c r="S178" s="1764"/>
    </row>
    <row r="179" spans="2:19" ht="15.75">
      <c r="B179" s="1764"/>
      <c r="C179" s="1764"/>
      <c r="D179" s="1764"/>
      <c r="E179" s="1764"/>
      <c r="F179" s="1764"/>
      <c r="G179" s="1764"/>
      <c r="H179" s="1764"/>
      <c r="I179" s="1764"/>
      <c r="J179" s="1764"/>
      <c r="K179" s="1764"/>
      <c r="L179" s="1764"/>
      <c r="M179" s="1764"/>
      <c r="N179" s="1764"/>
      <c r="O179" s="1764"/>
      <c r="P179" s="1764"/>
      <c r="Q179" s="1764"/>
      <c r="R179" s="1764"/>
      <c r="S179" s="1764"/>
    </row>
    <row r="180" spans="2:19" ht="15.75">
      <c r="B180" s="1764"/>
      <c r="C180" s="1764"/>
      <c r="D180" s="1764"/>
      <c r="E180" s="1764"/>
      <c r="F180" s="1764"/>
      <c r="G180" s="1764"/>
      <c r="H180" s="1764"/>
      <c r="I180" s="1764"/>
      <c r="J180" s="1764"/>
      <c r="K180" s="1764"/>
      <c r="L180" s="1764"/>
      <c r="M180" s="1764"/>
      <c r="N180" s="1764"/>
      <c r="O180" s="1764"/>
      <c r="P180" s="1764"/>
      <c r="Q180" s="1764"/>
      <c r="R180" s="1764"/>
      <c r="S180" s="1764"/>
    </row>
    <row r="181" spans="2:19" ht="15.75">
      <c r="B181" s="1764"/>
      <c r="C181" s="1764"/>
      <c r="D181" s="1764"/>
      <c r="E181" s="1764"/>
      <c r="F181" s="1764"/>
      <c r="G181" s="1764"/>
      <c r="H181" s="1764"/>
      <c r="I181" s="1764"/>
      <c r="J181" s="1764"/>
      <c r="K181" s="1764"/>
      <c r="L181" s="1764"/>
      <c r="M181" s="1764"/>
      <c r="N181" s="1764"/>
      <c r="O181" s="1764"/>
      <c r="P181" s="1764"/>
      <c r="Q181" s="1764"/>
      <c r="R181" s="1764"/>
      <c r="S181" s="1764"/>
    </row>
    <row r="182" spans="2:19" ht="15.75">
      <c r="B182" s="1764"/>
      <c r="C182" s="1764"/>
      <c r="D182" s="1764"/>
      <c r="E182" s="1764"/>
      <c r="F182" s="1764"/>
      <c r="G182" s="1764"/>
      <c r="H182" s="1764"/>
      <c r="I182" s="1764"/>
      <c r="J182" s="1764"/>
      <c r="K182" s="1764"/>
      <c r="L182" s="1764"/>
      <c r="M182" s="1764"/>
      <c r="N182" s="1764"/>
      <c r="O182" s="1764"/>
      <c r="P182" s="1764"/>
      <c r="Q182" s="1764"/>
      <c r="R182" s="1764"/>
      <c r="S182" s="1764"/>
    </row>
    <row r="183" spans="2:19" ht="15.75">
      <c r="B183" s="1764"/>
      <c r="C183" s="1764"/>
      <c r="D183" s="1764"/>
      <c r="E183" s="1764"/>
      <c r="F183" s="1764"/>
      <c r="G183" s="1764"/>
      <c r="H183" s="1764"/>
      <c r="I183" s="1764"/>
      <c r="J183" s="1764"/>
      <c r="K183" s="1764"/>
      <c r="L183" s="1764"/>
      <c r="M183" s="1764"/>
      <c r="N183" s="1764"/>
      <c r="O183" s="1764"/>
      <c r="P183" s="1764"/>
      <c r="Q183" s="1764"/>
      <c r="R183" s="1764"/>
      <c r="S183" s="1764"/>
    </row>
    <row r="184" spans="2:19" ht="15.75">
      <c r="B184" s="1764"/>
      <c r="C184" s="1764"/>
      <c r="D184" s="1764"/>
      <c r="E184" s="1764"/>
      <c r="F184" s="1764"/>
      <c r="G184" s="1764"/>
      <c r="H184" s="1764"/>
      <c r="I184" s="1764"/>
      <c r="J184" s="1764"/>
      <c r="K184" s="1764"/>
      <c r="L184" s="1764"/>
      <c r="M184" s="1764"/>
      <c r="N184" s="1764"/>
      <c r="O184" s="1764"/>
      <c r="P184" s="1764"/>
      <c r="Q184" s="1764"/>
      <c r="R184" s="1764"/>
      <c r="S184" s="1764"/>
    </row>
    <row r="185" spans="2:19" ht="15.75">
      <c r="B185" s="1764"/>
      <c r="C185" s="1764"/>
      <c r="D185" s="1764"/>
      <c r="E185" s="1764"/>
      <c r="F185" s="1764"/>
      <c r="G185" s="1764"/>
      <c r="H185" s="1764"/>
      <c r="I185" s="1764"/>
      <c r="J185" s="1764"/>
      <c r="K185" s="1764"/>
      <c r="L185" s="1764"/>
      <c r="M185" s="1764"/>
      <c r="N185" s="1764"/>
      <c r="O185" s="1764"/>
      <c r="P185" s="1764"/>
      <c r="Q185" s="1764"/>
      <c r="R185" s="1764"/>
      <c r="S185" s="1764"/>
    </row>
    <row r="186" spans="2:19" ht="15.75">
      <c r="B186" s="1764"/>
      <c r="C186" s="1764"/>
      <c r="D186" s="1764"/>
      <c r="E186" s="1764"/>
      <c r="F186" s="1764"/>
      <c r="G186" s="1764"/>
      <c r="H186" s="1764"/>
      <c r="I186" s="1764"/>
      <c r="J186" s="1764"/>
      <c r="K186" s="1764"/>
      <c r="L186" s="1764"/>
      <c r="M186" s="1764"/>
      <c r="N186" s="1764"/>
      <c r="O186" s="1764"/>
      <c r="P186" s="1764"/>
      <c r="Q186" s="1764"/>
      <c r="R186" s="1764"/>
      <c r="S186" s="1764"/>
    </row>
    <row r="187" spans="2:19" ht="15.75">
      <c r="B187" s="1764"/>
      <c r="C187" s="1764"/>
      <c r="D187" s="1764"/>
      <c r="E187" s="1764"/>
      <c r="F187" s="1764"/>
      <c r="G187" s="1764"/>
      <c r="H187" s="1764"/>
      <c r="I187" s="1764"/>
      <c r="J187" s="1764"/>
      <c r="K187" s="1764"/>
      <c r="L187" s="1764"/>
      <c r="M187" s="1764"/>
      <c r="N187" s="1764"/>
      <c r="O187" s="1764"/>
      <c r="P187" s="1764"/>
      <c r="Q187" s="1764"/>
      <c r="R187" s="1764"/>
      <c r="S187" s="1764"/>
    </row>
    <row r="188" spans="2:19" ht="15.75">
      <c r="B188" s="1764"/>
      <c r="C188" s="1764"/>
      <c r="D188" s="1764"/>
      <c r="E188" s="1764"/>
      <c r="F188" s="1764"/>
      <c r="G188" s="1764"/>
      <c r="H188" s="1764"/>
      <c r="I188" s="1764"/>
      <c r="J188" s="1764"/>
      <c r="K188" s="1764"/>
      <c r="L188" s="1764"/>
      <c r="M188" s="1764"/>
      <c r="N188" s="1764"/>
      <c r="O188" s="1764"/>
      <c r="P188" s="1764"/>
      <c r="Q188" s="1764"/>
      <c r="R188" s="1764"/>
      <c r="S188" s="1764"/>
    </row>
    <row r="189" spans="2:19" ht="15.75">
      <c r="B189" s="1764"/>
      <c r="C189" s="1764"/>
      <c r="D189" s="1764"/>
      <c r="E189" s="1764"/>
      <c r="F189" s="1764"/>
      <c r="G189" s="1764"/>
      <c r="H189" s="1764"/>
      <c r="I189" s="1764"/>
      <c r="J189" s="1764"/>
      <c r="K189" s="1764"/>
      <c r="L189" s="1764"/>
      <c r="M189" s="1764"/>
      <c r="N189" s="1764"/>
      <c r="O189" s="1764"/>
      <c r="P189" s="1764"/>
      <c r="Q189" s="1764"/>
      <c r="R189" s="1764"/>
      <c r="S189" s="1764"/>
    </row>
    <row r="190" spans="2:19" ht="15.75">
      <c r="B190" s="1764"/>
      <c r="C190" s="1764"/>
      <c r="D190" s="1764"/>
      <c r="E190" s="1764"/>
      <c r="F190" s="1764"/>
      <c r="G190" s="1764"/>
      <c r="H190" s="1764"/>
      <c r="I190" s="1764"/>
      <c r="J190" s="1764"/>
      <c r="K190" s="1764"/>
      <c r="L190" s="1764"/>
      <c r="M190" s="1764"/>
      <c r="N190" s="1764"/>
      <c r="O190" s="1764"/>
      <c r="P190" s="1764"/>
      <c r="Q190" s="1764"/>
      <c r="R190" s="1764"/>
      <c r="S190" s="1764"/>
    </row>
    <row r="191" spans="2:19" ht="15.75">
      <c r="B191" s="1764"/>
      <c r="C191" s="1764"/>
      <c r="D191" s="1764"/>
      <c r="E191" s="1764"/>
      <c r="F191" s="1764"/>
      <c r="G191" s="1764"/>
      <c r="H191" s="1764"/>
      <c r="I191" s="1764"/>
      <c r="J191" s="1764"/>
      <c r="K191" s="1764"/>
      <c r="L191" s="1764"/>
      <c r="M191" s="1764"/>
      <c r="N191" s="1764"/>
      <c r="O191" s="1764"/>
      <c r="P191" s="1764"/>
      <c r="Q191" s="1764"/>
      <c r="R191" s="1764"/>
      <c r="S191" s="1764"/>
    </row>
    <row r="192" spans="2:19" ht="15.75">
      <c r="B192" s="1764"/>
      <c r="C192" s="1764"/>
      <c r="D192" s="1764"/>
      <c r="E192" s="1764"/>
      <c r="F192" s="1764"/>
      <c r="G192" s="1764"/>
      <c r="H192" s="1764"/>
      <c r="I192" s="1764"/>
      <c r="J192" s="1764"/>
      <c r="K192" s="1764"/>
      <c r="L192" s="1764"/>
      <c r="M192" s="1764"/>
      <c r="N192" s="1764"/>
      <c r="O192" s="1764"/>
      <c r="P192" s="1764"/>
      <c r="Q192" s="1764"/>
      <c r="R192" s="1764"/>
      <c r="S192" s="1764"/>
    </row>
    <row r="193" spans="2:19" ht="15.75">
      <c r="B193" s="1764"/>
      <c r="C193" s="1764"/>
      <c r="D193" s="1764"/>
      <c r="E193" s="1764"/>
      <c r="F193" s="1764"/>
      <c r="G193" s="1764"/>
      <c r="H193" s="1764"/>
      <c r="I193" s="1764"/>
      <c r="J193" s="1764"/>
      <c r="K193" s="1764"/>
      <c r="L193" s="1764"/>
      <c r="M193" s="1764"/>
      <c r="N193" s="1764"/>
      <c r="O193" s="1764"/>
      <c r="P193" s="1764"/>
      <c r="Q193" s="1764"/>
      <c r="R193" s="1764"/>
      <c r="S193" s="1764"/>
    </row>
    <row r="194" spans="2:19" ht="15.75">
      <c r="B194" s="1764"/>
      <c r="C194" s="1764"/>
      <c r="D194" s="1764"/>
      <c r="E194" s="1764"/>
      <c r="F194" s="1764"/>
      <c r="G194" s="1764"/>
      <c r="H194" s="1764"/>
      <c r="I194" s="1764"/>
      <c r="J194" s="1764"/>
      <c r="K194" s="1764"/>
      <c r="L194" s="1764"/>
      <c r="M194" s="1764"/>
      <c r="N194" s="1764"/>
      <c r="O194" s="1764"/>
      <c r="P194" s="1764"/>
      <c r="Q194" s="1764"/>
      <c r="R194" s="1764"/>
      <c r="S194" s="1764"/>
    </row>
    <row r="195" spans="2:19" ht="15.75">
      <c r="B195" s="1764"/>
      <c r="C195" s="1764"/>
      <c r="D195" s="1764"/>
      <c r="E195" s="1764"/>
      <c r="F195" s="1764"/>
      <c r="G195" s="1764"/>
      <c r="H195" s="1764"/>
      <c r="I195" s="1764"/>
      <c r="J195" s="1764"/>
      <c r="K195" s="1764"/>
      <c r="L195" s="1764"/>
      <c r="M195" s="1764"/>
      <c r="N195" s="1764"/>
      <c r="O195" s="1764"/>
      <c r="P195" s="1764"/>
      <c r="Q195" s="1764"/>
      <c r="R195" s="1764"/>
      <c r="S195" s="1764"/>
    </row>
    <row r="196" spans="2:19" ht="15.75">
      <c r="B196" s="1764"/>
      <c r="C196" s="1764"/>
      <c r="D196" s="1764"/>
      <c r="E196" s="1764"/>
      <c r="F196" s="1764"/>
      <c r="G196" s="1764"/>
      <c r="H196" s="1764"/>
      <c r="I196" s="1764"/>
      <c r="J196" s="1764"/>
      <c r="K196" s="1764"/>
      <c r="L196" s="1764"/>
      <c r="M196" s="1764"/>
      <c r="N196" s="1764"/>
      <c r="O196" s="1764"/>
      <c r="P196" s="1764"/>
      <c r="Q196" s="1764"/>
      <c r="R196" s="1764"/>
      <c r="S196" s="1764"/>
    </row>
    <row r="197" spans="2:19" ht="15.75">
      <c r="B197" s="1764"/>
      <c r="C197" s="1764"/>
      <c r="D197" s="1764"/>
      <c r="E197" s="1764"/>
      <c r="F197" s="1764"/>
      <c r="G197" s="1764"/>
      <c r="H197" s="1764"/>
      <c r="I197" s="1764"/>
      <c r="J197" s="1764"/>
      <c r="K197" s="1764"/>
      <c r="L197" s="1764"/>
      <c r="M197" s="1764"/>
      <c r="N197" s="1764"/>
      <c r="O197" s="1764"/>
      <c r="P197" s="1764"/>
      <c r="Q197" s="1764"/>
      <c r="R197" s="1764"/>
      <c r="S197" s="1764"/>
    </row>
    <row r="198" spans="2:19" ht="15.75">
      <c r="B198" s="1764"/>
      <c r="C198" s="1764"/>
      <c r="D198" s="1764"/>
      <c r="E198" s="1764"/>
      <c r="F198" s="1764"/>
      <c r="G198" s="1764"/>
      <c r="H198" s="1764"/>
      <c r="I198" s="1764"/>
      <c r="J198" s="1764"/>
      <c r="K198" s="1764"/>
      <c r="L198" s="1764"/>
      <c r="M198" s="1764"/>
      <c r="N198" s="1764"/>
      <c r="O198" s="1764"/>
      <c r="P198" s="1764"/>
      <c r="Q198" s="1764"/>
      <c r="R198" s="1764"/>
      <c r="S198" s="1764"/>
    </row>
    <row r="199" spans="2:19" ht="15.75">
      <c r="B199" s="1764"/>
      <c r="C199" s="1764"/>
      <c r="D199" s="1764"/>
      <c r="E199" s="1764"/>
      <c r="F199" s="1764"/>
      <c r="G199" s="1764"/>
      <c r="H199" s="1764"/>
      <c r="I199" s="1764"/>
      <c r="J199" s="1764"/>
      <c r="K199" s="1764"/>
      <c r="L199" s="1764"/>
      <c r="M199" s="1764"/>
      <c r="N199" s="1764"/>
      <c r="O199" s="1764"/>
      <c r="P199" s="1764"/>
      <c r="Q199" s="1764"/>
      <c r="R199" s="1764"/>
      <c r="S199" s="1764"/>
    </row>
    <row r="200" spans="2:19" ht="15.75">
      <c r="B200" s="1764"/>
      <c r="C200" s="1764"/>
      <c r="D200" s="1764"/>
      <c r="E200" s="1764"/>
      <c r="F200" s="1764"/>
      <c r="G200" s="1764"/>
      <c r="H200" s="1764"/>
      <c r="I200" s="1764"/>
      <c r="J200" s="1764"/>
      <c r="K200" s="1764"/>
      <c r="L200" s="1764"/>
      <c r="M200" s="1764"/>
      <c r="N200" s="1764"/>
      <c r="O200" s="1764"/>
      <c r="P200" s="1764"/>
      <c r="Q200" s="1764"/>
      <c r="R200" s="1764"/>
      <c r="S200" s="1764"/>
    </row>
    <row r="201" spans="2:19" ht="15.75">
      <c r="B201" s="1764"/>
      <c r="C201" s="1764"/>
      <c r="D201" s="1764"/>
      <c r="E201" s="1764"/>
      <c r="F201" s="1764"/>
      <c r="G201" s="1764"/>
      <c r="H201" s="1764"/>
      <c r="I201" s="1764"/>
      <c r="J201" s="1764"/>
      <c r="K201" s="1764"/>
      <c r="L201" s="1764"/>
      <c r="M201" s="1764"/>
      <c r="N201" s="1764"/>
      <c r="O201" s="1764"/>
      <c r="P201" s="1764"/>
      <c r="Q201" s="1764"/>
      <c r="R201" s="1764"/>
      <c r="S201" s="1764"/>
    </row>
    <row r="202" spans="2:19" ht="15.75">
      <c r="B202" s="1764"/>
      <c r="C202" s="1764"/>
      <c r="D202" s="1764"/>
      <c r="E202" s="1764"/>
      <c r="F202" s="1764"/>
      <c r="G202" s="1764"/>
      <c r="H202" s="1764"/>
      <c r="I202" s="1764"/>
      <c r="J202" s="1764"/>
      <c r="K202" s="1764"/>
      <c r="L202" s="1764"/>
      <c r="M202" s="1764"/>
      <c r="N202" s="1764"/>
      <c r="O202" s="1764"/>
      <c r="P202" s="1764"/>
      <c r="Q202" s="1764"/>
      <c r="R202" s="1764"/>
      <c r="S202" s="1764"/>
    </row>
    <row r="203" spans="2:19" ht="15.75">
      <c r="B203" s="1764"/>
      <c r="C203" s="1764"/>
      <c r="D203" s="1764"/>
      <c r="E203" s="1764"/>
      <c r="F203" s="1764"/>
      <c r="G203" s="1764"/>
      <c r="H203" s="1764"/>
      <c r="I203" s="1764"/>
      <c r="J203" s="1764"/>
      <c r="K203" s="1764"/>
      <c r="L203" s="1764"/>
      <c r="M203" s="1764"/>
      <c r="N203" s="1764"/>
      <c r="O203" s="1764"/>
      <c r="P203" s="1764"/>
      <c r="Q203" s="1764"/>
      <c r="R203" s="1764"/>
      <c r="S203" s="1764"/>
    </row>
    <row r="204" spans="2:19" ht="15.75">
      <c r="B204" s="1764"/>
      <c r="C204" s="1764"/>
      <c r="D204" s="1764"/>
      <c r="E204" s="1764"/>
      <c r="F204" s="1764"/>
      <c r="G204" s="1764"/>
      <c r="H204" s="1764"/>
      <c r="I204" s="1764"/>
      <c r="J204" s="1764"/>
      <c r="K204" s="1764"/>
      <c r="L204" s="1764"/>
      <c r="M204" s="1764"/>
      <c r="N204" s="1764"/>
      <c r="O204" s="1764"/>
      <c r="P204" s="1764"/>
      <c r="Q204" s="1764"/>
      <c r="R204" s="1764"/>
      <c r="S204" s="1764"/>
    </row>
    <row r="205" spans="2:19" ht="15.75">
      <c r="B205" s="1764"/>
      <c r="C205" s="1764"/>
      <c r="D205" s="1764"/>
      <c r="E205" s="1764"/>
      <c r="F205" s="1764"/>
      <c r="G205" s="1764"/>
      <c r="H205" s="1764"/>
      <c r="I205" s="1764"/>
      <c r="J205" s="1764"/>
      <c r="K205" s="1764"/>
      <c r="L205" s="1764"/>
      <c r="M205" s="1764"/>
      <c r="N205" s="1764"/>
      <c r="O205" s="1764"/>
      <c r="P205" s="1764"/>
      <c r="Q205" s="1764"/>
      <c r="R205" s="1764"/>
      <c r="S205" s="1764"/>
    </row>
    <row r="206" spans="2:19" ht="15.75">
      <c r="B206" s="1764"/>
      <c r="C206" s="1764"/>
      <c r="D206" s="1764"/>
      <c r="E206" s="1764"/>
      <c r="F206" s="1764"/>
      <c r="G206" s="1764"/>
      <c r="H206" s="1764"/>
      <c r="I206" s="1764"/>
      <c r="J206" s="1764"/>
      <c r="K206" s="1764"/>
      <c r="L206" s="1764"/>
      <c r="M206" s="1764"/>
      <c r="N206" s="1764"/>
      <c r="O206" s="1764"/>
      <c r="P206" s="1764"/>
      <c r="Q206" s="1764"/>
      <c r="R206" s="1764"/>
      <c r="S206" s="1764"/>
    </row>
    <row r="207" spans="2:19" ht="15.75">
      <c r="B207" s="1764"/>
      <c r="C207" s="1764"/>
      <c r="D207" s="1764"/>
      <c r="E207" s="1764"/>
      <c r="F207" s="1764"/>
      <c r="G207" s="1764"/>
      <c r="H207" s="1764"/>
      <c r="I207" s="1764"/>
      <c r="J207" s="1764"/>
      <c r="K207" s="1764"/>
      <c r="L207" s="1764"/>
      <c r="M207" s="1764"/>
      <c r="N207" s="1764"/>
      <c r="O207" s="1764"/>
      <c r="P207" s="1764"/>
      <c r="Q207" s="1764"/>
      <c r="R207" s="1764"/>
      <c r="S207" s="1764"/>
    </row>
    <row r="208" spans="2:19" ht="15.75">
      <c r="B208" s="1764"/>
      <c r="C208" s="1764"/>
      <c r="D208" s="1764"/>
      <c r="E208" s="1764"/>
      <c r="F208" s="1764"/>
      <c r="G208" s="1764"/>
      <c r="H208" s="1764"/>
      <c r="I208" s="1764"/>
      <c r="J208" s="1764"/>
      <c r="K208" s="1764"/>
      <c r="L208" s="1764"/>
      <c r="M208" s="1764"/>
      <c r="N208" s="1764"/>
      <c r="O208" s="1764"/>
      <c r="P208" s="1764"/>
      <c r="Q208" s="1764"/>
      <c r="R208" s="1764"/>
      <c r="S208" s="1764"/>
    </row>
    <row r="209" spans="2:19" ht="15.75">
      <c r="B209" s="1764"/>
      <c r="C209" s="1764"/>
      <c r="D209" s="1764"/>
      <c r="E209" s="1764"/>
      <c r="F209" s="1764"/>
      <c r="G209" s="1764"/>
      <c r="H209" s="1764"/>
      <c r="I209" s="1764"/>
      <c r="J209" s="1764"/>
      <c r="K209" s="1764"/>
      <c r="L209" s="1764"/>
      <c r="M209" s="1764"/>
      <c r="N209" s="1764"/>
      <c r="O209" s="1764"/>
      <c r="P209" s="1764"/>
      <c r="Q209" s="1764"/>
      <c r="R209" s="1764"/>
      <c r="S209" s="1764"/>
    </row>
    <row r="210" spans="2:19" ht="15.75">
      <c r="B210" s="1764"/>
      <c r="C210" s="1764"/>
      <c r="D210" s="1764"/>
      <c r="E210" s="1764"/>
      <c r="F210" s="1764"/>
      <c r="G210" s="1764"/>
      <c r="H210" s="1764"/>
      <c r="I210" s="1764"/>
      <c r="J210" s="1764"/>
      <c r="K210" s="1764"/>
      <c r="L210" s="1764"/>
      <c r="M210" s="1764"/>
      <c r="N210" s="1764"/>
      <c r="O210" s="1764"/>
      <c r="P210" s="1764"/>
      <c r="Q210" s="1764"/>
      <c r="R210" s="1764"/>
      <c r="S210" s="1764"/>
    </row>
    <row r="211" spans="2:19" ht="15.75">
      <c r="B211" s="1764"/>
      <c r="C211" s="1764"/>
      <c r="D211" s="1764"/>
      <c r="E211" s="1764"/>
      <c r="F211" s="1764"/>
      <c r="G211" s="1764"/>
      <c r="H211" s="1764"/>
      <c r="I211" s="1764"/>
      <c r="J211" s="1764"/>
      <c r="K211" s="1764"/>
      <c r="L211" s="1764"/>
      <c r="M211" s="1764"/>
      <c r="N211" s="1764"/>
      <c r="O211" s="1764"/>
      <c r="P211" s="1764"/>
      <c r="Q211" s="1764"/>
      <c r="R211" s="1764"/>
      <c r="S211" s="1764"/>
    </row>
    <row r="212" spans="2:19" ht="15.75">
      <c r="B212" s="1764"/>
      <c r="C212" s="1764"/>
      <c r="D212" s="1764"/>
      <c r="E212" s="1764"/>
      <c r="F212" s="1764"/>
      <c r="G212" s="1764"/>
      <c r="H212" s="1764"/>
      <c r="I212" s="1764"/>
      <c r="J212" s="1764"/>
      <c r="K212" s="1764"/>
      <c r="L212" s="1764"/>
      <c r="M212" s="1764"/>
      <c r="N212" s="1764"/>
      <c r="O212" s="1764"/>
      <c r="P212" s="1764"/>
      <c r="Q212" s="1764"/>
      <c r="R212" s="1764"/>
      <c r="S212" s="1764"/>
    </row>
    <row r="213" spans="2:19" ht="15.75">
      <c r="B213" s="1764"/>
      <c r="C213" s="1764"/>
      <c r="D213" s="1764"/>
      <c r="E213" s="1764"/>
      <c r="F213" s="1764"/>
      <c r="G213" s="1764"/>
      <c r="H213" s="1764"/>
      <c r="I213" s="1764"/>
      <c r="J213" s="1764"/>
      <c r="K213" s="1764"/>
      <c r="L213" s="1764"/>
      <c r="M213" s="1764"/>
      <c r="N213" s="1764"/>
      <c r="O213" s="1764"/>
      <c r="P213" s="1764"/>
      <c r="Q213" s="1764"/>
      <c r="R213" s="1764"/>
      <c r="S213" s="1764"/>
    </row>
    <row r="214" spans="2:19" ht="15.75">
      <c r="B214" s="1764"/>
      <c r="C214" s="1764"/>
      <c r="D214" s="1764"/>
      <c r="E214" s="1764"/>
      <c r="F214" s="1764"/>
      <c r="G214" s="1764"/>
      <c r="H214" s="1764"/>
      <c r="I214" s="1764"/>
      <c r="J214" s="1764"/>
      <c r="K214" s="1764"/>
      <c r="L214" s="1764"/>
      <c r="M214" s="1764"/>
      <c r="N214" s="1764"/>
      <c r="O214" s="1764"/>
      <c r="P214" s="1764"/>
      <c r="Q214" s="1764"/>
      <c r="R214" s="1764"/>
      <c r="S214" s="1764"/>
    </row>
    <row r="215" spans="2:19" ht="15.75">
      <c r="B215" s="1764"/>
      <c r="C215" s="1764"/>
      <c r="D215" s="1764"/>
      <c r="E215" s="1764"/>
      <c r="F215" s="1764"/>
      <c r="G215" s="1764"/>
      <c r="H215" s="1764"/>
      <c r="I215" s="1764"/>
      <c r="J215" s="1764"/>
      <c r="K215" s="1764"/>
      <c r="L215" s="1764"/>
      <c r="M215" s="1764"/>
      <c r="N215" s="1764"/>
      <c r="O215" s="1764"/>
      <c r="P215" s="1764"/>
      <c r="Q215" s="1764"/>
      <c r="R215" s="1764"/>
      <c r="S215" s="1764"/>
    </row>
    <row r="216" spans="2:19" ht="15.75">
      <c r="B216" s="1764"/>
      <c r="C216" s="1764"/>
      <c r="D216" s="1764"/>
      <c r="E216" s="1764"/>
      <c r="F216" s="1764"/>
      <c r="G216" s="1764"/>
      <c r="H216" s="1764"/>
      <c r="I216" s="1764"/>
      <c r="J216" s="1764"/>
      <c r="K216" s="1764"/>
      <c r="L216" s="1764"/>
      <c r="M216" s="1764"/>
      <c r="N216" s="1764"/>
      <c r="O216" s="1764"/>
      <c r="P216" s="1764"/>
      <c r="Q216" s="1764"/>
      <c r="R216" s="1764"/>
      <c r="S216" s="1764"/>
    </row>
    <row r="217" spans="2:19" ht="15.75">
      <c r="B217" s="1764"/>
      <c r="C217" s="1764"/>
      <c r="D217" s="1764"/>
      <c r="E217" s="1764"/>
      <c r="F217" s="1764"/>
      <c r="G217" s="1764"/>
      <c r="H217" s="1764"/>
      <c r="I217" s="1764"/>
      <c r="J217" s="1764"/>
      <c r="K217" s="1764"/>
      <c r="L217" s="1764"/>
      <c r="M217" s="1764"/>
      <c r="N217" s="1764"/>
      <c r="O217" s="1764"/>
      <c r="P217" s="1764"/>
      <c r="Q217" s="1764"/>
      <c r="R217" s="1764"/>
      <c r="S217" s="1764"/>
    </row>
    <row r="218" spans="2:19" ht="15.75">
      <c r="B218" s="1764"/>
      <c r="C218" s="1764"/>
      <c r="D218" s="1764"/>
      <c r="E218" s="1764"/>
      <c r="F218" s="1764"/>
      <c r="G218" s="1764"/>
      <c r="H218" s="1764"/>
      <c r="I218" s="1764"/>
      <c r="J218" s="1764"/>
      <c r="K218" s="1764"/>
      <c r="L218" s="1764"/>
      <c r="M218" s="1764"/>
      <c r="N218" s="1764"/>
      <c r="O218" s="1764"/>
      <c r="P218" s="1764"/>
      <c r="Q218" s="1764"/>
      <c r="R218" s="1764"/>
      <c r="S218" s="1764"/>
    </row>
    <row r="219" spans="2:19" ht="15.75">
      <c r="B219" s="1764"/>
      <c r="C219" s="1764"/>
      <c r="D219" s="1764"/>
      <c r="E219" s="1764"/>
      <c r="F219" s="1764"/>
      <c r="G219" s="1764"/>
      <c r="H219" s="1764"/>
      <c r="I219" s="1764"/>
      <c r="J219" s="1764"/>
      <c r="K219" s="1764"/>
      <c r="L219" s="1764"/>
      <c r="M219" s="1764"/>
      <c r="N219" s="1764"/>
      <c r="O219" s="1764"/>
      <c r="P219" s="1764"/>
      <c r="Q219" s="1764"/>
      <c r="R219" s="1764"/>
      <c r="S219" s="1764"/>
    </row>
    <row r="220" spans="2:19" ht="15.75">
      <c r="B220" s="1764"/>
      <c r="C220" s="1764"/>
      <c r="D220" s="1764"/>
      <c r="E220" s="1764"/>
      <c r="F220" s="1764"/>
      <c r="G220" s="1764"/>
      <c r="H220" s="1764"/>
      <c r="I220" s="1764"/>
      <c r="J220" s="1764"/>
      <c r="K220" s="1764"/>
      <c r="L220" s="1764"/>
      <c r="M220" s="1764"/>
      <c r="N220" s="1764"/>
      <c r="O220" s="1764"/>
      <c r="P220" s="1764"/>
      <c r="Q220" s="1764"/>
      <c r="R220" s="1764"/>
      <c r="S220" s="1764"/>
    </row>
    <row r="221" spans="2:19" ht="15.75">
      <c r="B221" s="1764"/>
      <c r="C221" s="1764"/>
      <c r="D221" s="1764"/>
      <c r="E221" s="1764"/>
      <c r="F221" s="1764"/>
      <c r="G221" s="1764"/>
      <c r="H221" s="1764"/>
      <c r="I221" s="1764"/>
      <c r="J221" s="1764"/>
      <c r="K221" s="1764"/>
      <c r="L221" s="1764"/>
      <c r="M221" s="1764"/>
      <c r="N221" s="1764"/>
      <c r="O221" s="1764"/>
      <c r="P221" s="1764"/>
      <c r="Q221" s="1764"/>
      <c r="R221" s="1764"/>
      <c r="S221" s="1764"/>
    </row>
    <row r="222" spans="2:19" ht="15.75">
      <c r="B222" s="1764"/>
      <c r="C222" s="1764"/>
      <c r="D222" s="1764"/>
      <c r="E222" s="1764"/>
      <c r="F222" s="1764"/>
      <c r="G222" s="1764"/>
      <c r="H222" s="1764"/>
      <c r="I222" s="1764"/>
      <c r="J222" s="1764"/>
      <c r="K222" s="1764"/>
      <c r="L222" s="1764"/>
      <c r="M222" s="1764"/>
      <c r="N222" s="1764"/>
      <c r="O222" s="1764"/>
      <c r="P222" s="1764"/>
      <c r="Q222" s="1764"/>
      <c r="R222" s="1764"/>
      <c r="S222" s="1764"/>
    </row>
    <row r="223" spans="2:19" ht="15.75">
      <c r="B223" s="1764"/>
      <c r="C223" s="1764"/>
      <c r="D223" s="1764"/>
      <c r="E223" s="1764"/>
      <c r="F223" s="1764"/>
      <c r="G223" s="1764"/>
      <c r="H223" s="1764"/>
      <c r="I223" s="1764"/>
      <c r="J223" s="1764"/>
      <c r="K223" s="1764"/>
      <c r="L223" s="1764"/>
      <c r="M223" s="1764"/>
      <c r="N223" s="1764"/>
      <c r="O223" s="1764"/>
      <c r="P223" s="1764"/>
      <c r="Q223" s="1764"/>
      <c r="R223" s="1764"/>
      <c r="S223" s="1764"/>
    </row>
    <row r="224" spans="2:19" ht="15.75">
      <c r="B224" s="1764"/>
      <c r="C224" s="1764"/>
      <c r="D224" s="1764"/>
      <c r="E224" s="1764"/>
      <c r="F224" s="1764"/>
      <c r="G224" s="1764"/>
      <c r="H224" s="1764"/>
      <c r="I224" s="1764"/>
      <c r="J224" s="1764"/>
      <c r="K224" s="1764"/>
      <c r="L224" s="1764"/>
      <c r="M224" s="1764"/>
      <c r="N224" s="1764"/>
      <c r="O224" s="1764"/>
      <c r="P224" s="1764"/>
      <c r="Q224" s="1764"/>
      <c r="R224" s="1764"/>
      <c r="S224" s="1764"/>
    </row>
    <row r="225" spans="2:19" ht="15.75">
      <c r="B225" s="1764"/>
      <c r="C225" s="1764"/>
      <c r="D225" s="1764"/>
      <c r="E225" s="1764"/>
      <c r="F225" s="1764"/>
      <c r="G225" s="1764"/>
      <c r="H225" s="1764"/>
      <c r="I225" s="1764"/>
      <c r="J225" s="1764"/>
      <c r="K225" s="1764"/>
      <c r="L225" s="1764"/>
      <c r="M225" s="1764"/>
      <c r="N225" s="1764"/>
      <c r="O225" s="1764"/>
      <c r="P225" s="1764"/>
      <c r="Q225" s="1764"/>
      <c r="R225" s="1764"/>
      <c r="S225" s="1764"/>
    </row>
    <row r="226" spans="2:19" ht="15.75">
      <c r="B226" s="1764"/>
      <c r="C226" s="1764"/>
      <c r="D226" s="1764"/>
      <c r="E226" s="1764"/>
      <c r="F226" s="1764"/>
      <c r="G226" s="1764"/>
      <c r="H226" s="1764"/>
      <c r="I226" s="1764"/>
      <c r="J226" s="1764"/>
      <c r="K226" s="1764"/>
      <c r="L226" s="1764"/>
      <c r="M226" s="1764"/>
      <c r="N226" s="1764"/>
      <c r="O226" s="1764"/>
      <c r="P226" s="1764"/>
      <c r="Q226" s="1764"/>
      <c r="R226" s="1764"/>
      <c r="S226" s="1764"/>
    </row>
    <row r="227" spans="2:19" ht="15.75">
      <c r="B227" s="1764"/>
      <c r="C227" s="1764"/>
      <c r="D227" s="1764"/>
      <c r="E227" s="1764"/>
      <c r="F227" s="1764"/>
      <c r="G227" s="1764"/>
      <c r="H227" s="1764"/>
      <c r="I227" s="1764"/>
      <c r="J227" s="1764"/>
      <c r="K227" s="1764"/>
      <c r="L227" s="1764"/>
      <c r="M227" s="1764"/>
      <c r="N227" s="1764"/>
      <c r="O227" s="1764"/>
      <c r="P227" s="1764"/>
      <c r="Q227" s="1764"/>
      <c r="R227" s="1764"/>
      <c r="S227" s="1764"/>
    </row>
    <row r="228" spans="2:19" ht="15.75">
      <c r="B228" s="1764"/>
      <c r="C228" s="1764"/>
      <c r="D228" s="1764"/>
      <c r="E228" s="1764"/>
      <c r="F228" s="1764"/>
      <c r="G228" s="1764"/>
      <c r="H228" s="1764"/>
      <c r="I228" s="1764"/>
      <c r="J228" s="1764"/>
      <c r="K228" s="1764"/>
      <c r="L228" s="1764"/>
      <c r="M228" s="1764"/>
      <c r="N228" s="1764"/>
      <c r="O228" s="1764"/>
      <c r="P228" s="1764"/>
      <c r="Q228" s="1764"/>
      <c r="R228" s="1764"/>
      <c r="S228" s="1764"/>
    </row>
    <row r="229" spans="2:19" ht="15.75">
      <c r="B229" s="1764"/>
      <c r="C229" s="1764"/>
      <c r="D229" s="1764"/>
      <c r="E229" s="1764"/>
      <c r="F229" s="1764"/>
      <c r="G229" s="1764"/>
      <c r="H229" s="1764"/>
      <c r="I229" s="1764"/>
      <c r="J229" s="1764"/>
      <c r="K229" s="1764"/>
      <c r="L229" s="1764"/>
      <c r="M229" s="1764"/>
      <c r="N229" s="1764"/>
      <c r="O229" s="1764"/>
      <c r="P229" s="1764"/>
      <c r="Q229" s="1764"/>
      <c r="R229" s="1764"/>
      <c r="S229" s="1764"/>
    </row>
    <row r="230" spans="2:19" ht="15.75">
      <c r="B230" s="1764"/>
      <c r="C230" s="1764"/>
      <c r="D230" s="1764"/>
      <c r="E230" s="1764"/>
      <c r="F230" s="1764"/>
      <c r="G230" s="1764"/>
      <c r="H230" s="1764"/>
      <c r="I230" s="1764"/>
      <c r="J230" s="1764"/>
      <c r="K230" s="1764"/>
      <c r="L230" s="1764"/>
      <c r="M230" s="1764"/>
      <c r="N230" s="1764"/>
      <c r="O230" s="1764"/>
      <c r="P230" s="1764"/>
      <c r="Q230" s="1764"/>
      <c r="R230" s="1764"/>
      <c r="S230" s="1764"/>
    </row>
    <row r="231" spans="2:19" ht="15.75">
      <c r="B231" s="1764"/>
      <c r="C231" s="1764"/>
      <c r="D231" s="1764"/>
      <c r="E231" s="1764"/>
      <c r="F231" s="1764"/>
      <c r="G231" s="1764"/>
      <c r="H231" s="1764"/>
      <c r="I231" s="1764"/>
      <c r="J231" s="1764"/>
      <c r="K231" s="1764"/>
      <c r="L231" s="1764"/>
      <c r="M231" s="1764"/>
      <c r="N231" s="1764"/>
      <c r="O231" s="1764"/>
      <c r="P231" s="1764"/>
      <c r="Q231" s="1764"/>
      <c r="R231" s="1764"/>
      <c r="S231" s="1764"/>
    </row>
    <row r="232" spans="2:19" ht="15.75">
      <c r="B232" s="1764"/>
      <c r="C232" s="1764"/>
      <c r="D232" s="1764"/>
      <c r="E232" s="1764"/>
      <c r="F232" s="1764"/>
      <c r="G232" s="1764"/>
      <c r="H232" s="1764"/>
      <c r="I232" s="1764"/>
      <c r="J232" s="1764"/>
      <c r="K232" s="1764"/>
      <c r="L232" s="1764"/>
      <c r="M232" s="1764"/>
      <c r="N232" s="1764"/>
      <c r="O232" s="1764"/>
      <c r="P232" s="1764"/>
      <c r="Q232" s="1764"/>
      <c r="R232" s="1764"/>
      <c r="S232" s="1764"/>
    </row>
    <row r="233" spans="2:19" ht="15.75">
      <c r="B233" s="1764"/>
      <c r="C233" s="1764"/>
      <c r="D233" s="1764"/>
      <c r="E233" s="1764"/>
      <c r="F233" s="1764"/>
      <c r="G233" s="1764"/>
      <c r="H233" s="1764"/>
      <c r="I233" s="1764"/>
      <c r="J233" s="1764"/>
      <c r="K233" s="1764"/>
      <c r="L233" s="1764"/>
      <c r="M233" s="1764"/>
      <c r="N233" s="1764"/>
      <c r="O233" s="1764"/>
      <c r="P233" s="1764"/>
      <c r="Q233" s="1764"/>
      <c r="R233" s="1764"/>
      <c r="S233" s="1764"/>
    </row>
    <row r="234" spans="2:19" ht="15.75">
      <c r="B234" s="1764"/>
      <c r="C234" s="1764"/>
      <c r="D234" s="1764"/>
      <c r="E234" s="1764"/>
      <c r="F234" s="1764"/>
      <c r="G234" s="1764"/>
      <c r="H234" s="1764"/>
      <c r="I234" s="1764"/>
      <c r="J234" s="1764"/>
      <c r="K234" s="1764"/>
      <c r="L234" s="1764"/>
      <c r="M234" s="1764"/>
      <c r="N234" s="1764"/>
      <c r="O234" s="1764"/>
      <c r="P234" s="1764"/>
      <c r="Q234" s="1764"/>
      <c r="R234" s="1764"/>
      <c r="S234" s="1764"/>
    </row>
    <row r="235" spans="2:19" ht="15.75">
      <c r="B235" s="1764"/>
      <c r="C235" s="1764"/>
      <c r="D235" s="1764"/>
      <c r="E235" s="1764"/>
      <c r="F235" s="1764"/>
      <c r="G235" s="1764"/>
      <c r="H235" s="1764"/>
      <c r="I235" s="1764"/>
      <c r="J235" s="1764"/>
      <c r="K235" s="1764"/>
      <c r="L235" s="1764"/>
      <c r="M235" s="1764"/>
      <c r="N235" s="1764"/>
      <c r="O235" s="1764"/>
      <c r="P235" s="1764"/>
      <c r="Q235" s="1764"/>
      <c r="R235" s="1764"/>
      <c r="S235" s="1764"/>
    </row>
    <row r="236" spans="2:19" ht="15.75">
      <c r="B236" s="1764"/>
      <c r="C236" s="1764"/>
      <c r="D236" s="1764"/>
      <c r="E236" s="1764"/>
      <c r="F236" s="1764"/>
      <c r="G236" s="1764"/>
      <c r="H236" s="1764"/>
      <c r="I236" s="1764"/>
      <c r="J236" s="1764"/>
      <c r="K236" s="1764"/>
      <c r="L236" s="1764"/>
      <c r="M236" s="1764"/>
      <c r="N236" s="1764"/>
      <c r="O236" s="1764"/>
      <c r="P236" s="1764"/>
      <c r="Q236" s="1764"/>
      <c r="R236" s="1764"/>
      <c r="S236" s="1764"/>
    </row>
    <row r="237" spans="2:19" ht="15.75">
      <c r="B237" s="1764"/>
      <c r="C237" s="1764"/>
      <c r="D237" s="1764"/>
      <c r="E237" s="1764"/>
      <c r="F237" s="1764"/>
      <c r="G237" s="1764"/>
      <c r="H237" s="1764"/>
      <c r="I237" s="1764"/>
      <c r="J237" s="1764"/>
      <c r="K237" s="1764"/>
      <c r="L237" s="1764"/>
      <c r="M237" s="1764"/>
      <c r="N237" s="1764"/>
      <c r="O237" s="1764"/>
      <c r="P237" s="1764"/>
      <c r="Q237" s="1764"/>
      <c r="R237" s="1764"/>
      <c r="S237" s="1764"/>
    </row>
    <row r="238" spans="2:19" ht="15.75">
      <c r="B238" s="1764"/>
      <c r="C238" s="1764"/>
      <c r="D238" s="1764"/>
      <c r="E238" s="1764"/>
      <c r="F238" s="1764"/>
      <c r="G238" s="1764"/>
      <c r="H238" s="1764"/>
      <c r="I238" s="1764"/>
      <c r="J238" s="1764"/>
      <c r="K238" s="1764"/>
      <c r="L238" s="1764"/>
      <c r="M238" s="1764"/>
      <c r="N238" s="1764"/>
      <c r="O238" s="1764"/>
      <c r="P238" s="1764"/>
      <c r="Q238" s="1764"/>
      <c r="R238" s="1764"/>
      <c r="S238" s="1764"/>
    </row>
    <row r="239" spans="2:19" ht="15.75">
      <c r="B239" s="1764"/>
      <c r="C239" s="1764"/>
      <c r="D239" s="1764"/>
      <c r="E239" s="1764"/>
      <c r="F239" s="1764"/>
      <c r="G239" s="1764"/>
      <c r="H239" s="1764"/>
      <c r="I239" s="1764"/>
      <c r="J239" s="1764"/>
      <c r="K239" s="1764"/>
      <c r="L239" s="1764"/>
      <c r="M239" s="1764"/>
      <c r="N239" s="1764"/>
      <c r="O239" s="1764"/>
      <c r="P239" s="1764"/>
      <c r="Q239" s="1764"/>
      <c r="R239" s="1764"/>
      <c r="S239" s="1764"/>
    </row>
    <row r="240" spans="2:19" ht="15.75">
      <c r="B240" s="1764"/>
      <c r="C240" s="1764"/>
      <c r="D240" s="1764"/>
      <c r="E240" s="1764"/>
      <c r="F240" s="1764"/>
      <c r="G240" s="1764"/>
      <c r="H240" s="1764"/>
      <c r="I240" s="1764"/>
      <c r="J240" s="1764"/>
      <c r="K240" s="1764"/>
      <c r="L240" s="1764"/>
      <c r="M240" s="1764"/>
      <c r="N240" s="1764"/>
      <c r="O240" s="1764"/>
      <c r="P240" s="1764"/>
      <c r="Q240" s="1764"/>
      <c r="R240" s="1764"/>
      <c r="S240" s="1764"/>
    </row>
    <row r="241" spans="2:19" ht="15.75">
      <c r="B241" s="1764"/>
      <c r="C241" s="1764"/>
      <c r="D241" s="1764"/>
      <c r="E241" s="1764"/>
      <c r="F241" s="1764"/>
      <c r="G241" s="1764"/>
      <c r="H241" s="1764"/>
      <c r="I241" s="1764"/>
      <c r="J241" s="1764"/>
      <c r="K241" s="1764"/>
      <c r="L241" s="1764"/>
      <c r="M241" s="1764"/>
      <c r="N241" s="1764"/>
      <c r="O241" s="1764"/>
      <c r="P241" s="1764"/>
      <c r="Q241" s="1764"/>
      <c r="R241" s="1764"/>
      <c r="S241" s="1764"/>
    </row>
    <row r="242" spans="2:19" ht="15.75">
      <c r="B242" s="1764"/>
      <c r="C242" s="1764"/>
      <c r="D242" s="1764"/>
      <c r="E242" s="1764"/>
      <c r="F242" s="1764"/>
      <c r="G242" s="1764"/>
      <c r="H242" s="1764"/>
      <c r="I242" s="1764"/>
      <c r="J242" s="1764"/>
      <c r="K242" s="1764"/>
      <c r="L242" s="1764"/>
      <c r="M242" s="1764"/>
      <c r="N242" s="1764"/>
      <c r="O242" s="1764"/>
      <c r="P242" s="1764"/>
      <c r="Q242" s="1764"/>
      <c r="R242" s="1764"/>
      <c r="S242" s="1764"/>
    </row>
    <row r="243" spans="2:19" ht="15.75">
      <c r="B243" s="1764"/>
      <c r="C243" s="1764"/>
      <c r="D243" s="1764"/>
      <c r="E243" s="1764"/>
      <c r="F243" s="1764"/>
      <c r="G243" s="1764"/>
      <c r="H243" s="1764"/>
      <c r="I243" s="1764"/>
      <c r="J243" s="1764"/>
      <c r="K243" s="1764"/>
      <c r="L243" s="1764"/>
      <c r="M243" s="1764"/>
      <c r="N243" s="1764"/>
      <c r="O243" s="1764"/>
      <c r="P243" s="1764"/>
      <c r="Q243" s="1764"/>
      <c r="R243" s="1764"/>
      <c r="S243" s="1764"/>
    </row>
    <row r="244" spans="2:19" ht="15.75">
      <c r="B244" s="1764"/>
      <c r="C244" s="1764"/>
      <c r="D244" s="1764"/>
      <c r="E244" s="1764"/>
      <c r="F244" s="1764"/>
      <c r="G244" s="1764"/>
      <c r="H244" s="1764"/>
      <c r="I244" s="1764"/>
      <c r="J244" s="1764"/>
      <c r="K244" s="1764"/>
      <c r="L244" s="1764"/>
      <c r="M244" s="1764"/>
      <c r="N244" s="1764"/>
      <c r="O244" s="1764"/>
      <c r="P244" s="1764"/>
      <c r="Q244" s="1764"/>
      <c r="R244" s="1764"/>
      <c r="S244" s="1764"/>
    </row>
    <row r="245" spans="2:19" ht="15.75">
      <c r="B245" s="1764"/>
      <c r="C245" s="1764"/>
      <c r="D245" s="1764"/>
      <c r="E245" s="1764"/>
      <c r="F245" s="1764"/>
      <c r="G245" s="1764"/>
      <c r="H245" s="1764"/>
      <c r="I245" s="1764"/>
      <c r="J245" s="1764"/>
      <c r="K245" s="1764"/>
      <c r="L245" s="1764"/>
      <c r="M245" s="1764"/>
      <c r="N245" s="1764"/>
      <c r="O245" s="1764"/>
      <c r="P245" s="1764"/>
      <c r="Q245" s="1764"/>
      <c r="R245" s="1764"/>
      <c r="S245" s="1764"/>
    </row>
    <row r="246" spans="2:19" ht="15.75">
      <c r="B246" s="1764"/>
      <c r="C246" s="1764"/>
      <c r="D246" s="1764"/>
      <c r="E246" s="1764"/>
      <c r="F246" s="1764"/>
      <c r="G246" s="1764"/>
      <c r="H246" s="1764"/>
      <c r="I246" s="1764"/>
      <c r="J246" s="1764"/>
      <c r="K246" s="1764"/>
      <c r="L246" s="1764"/>
      <c r="M246" s="1764"/>
      <c r="N246" s="1764"/>
      <c r="O246" s="1764"/>
      <c r="P246" s="1764"/>
      <c r="Q246" s="1764"/>
      <c r="R246" s="1764"/>
      <c r="S246" s="1764"/>
    </row>
    <row r="247" spans="2:19" ht="15.75">
      <c r="B247" s="1764"/>
      <c r="C247" s="1764"/>
      <c r="D247" s="1764"/>
      <c r="E247" s="1764"/>
      <c r="F247" s="1764"/>
      <c r="G247" s="1764"/>
      <c r="H247" s="1764"/>
      <c r="I247" s="1764"/>
      <c r="J247" s="1764"/>
      <c r="K247" s="1764"/>
      <c r="L247" s="1764"/>
      <c r="M247" s="1764"/>
      <c r="N247" s="1764"/>
      <c r="O247" s="1764"/>
      <c r="P247" s="1764"/>
      <c r="Q247" s="1764"/>
      <c r="R247" s="1764"/>
      <c r="S247" s="1764"/>
    </row>
    <row r="248" spans="2:19" ht="15.75">
      <c r="B248" s="1764"/>
      <c r="C248" s="1764"/>
      <c r="D248" s="1764"/>
      <c r="E248" s="1764"/>
      <c r="F248" s="1764"/>
      <c r="G248" s="1764"/>
      <c r="H248" s="1764"/>
      <c r="I248" s="1764"/>
      <c r="J248" s="1764"/>
      <c r="K248" s="1764"/>
      <c r="L248" s="1764"/>
      <c r="M248" s="1764"/>
      <c r="N248" s="1764"/>
      <c r="O248" s="1764"/>
      <c r="P248" s="1764"/>
      <c r="Q248" s="1764"/>
      <c r="R248" s="1764"/>
      <c r="S248" s="1764"/>
    </row>
    <row r="249" spans="2:19" ht="15.75">
      <c r="B249" s="1764"/>
      <c r="C249" s="1764"/>
      <c r="D249" s="1764"/>
      <c r="E249" s="1764"/>
      <c r="F249" s="1764"/>
      <c r="G249" s="1764"/>
      <c r="H249" s="1764"/>
      <c r="I249" s="1764"/>
      <c r="J249" s="1764"/>
      <c r="K249" s="1764"/>
      <c r="L249" s="1764"/>
      <c r="M249" s="1764"/>
      <c r="N249" s="1764"/>
      <c r="O249" s="1764"/>
      <c r="P249" s="1764"/>
      <c r="Q249" s="1764"/>
      <c r="R249" s="1764"/>
      <c r="S249" s="1764"/>
    </row>
    <row r="250" spans="2:19" ht="15.75">
      <c r="B250" s="1764"/>
      <c r="C250" s="1764"/>
      <c r="D250" s="1764"/>
      <c r="E250" s="1764"/>
      <c r="F250" s="1764"/>
      <c r="G250" s="1764"/>
      <c r="H250" s="1764"/>
      <c r="I250" s="1764"/>
      <c r="J250" s="1764"/>
      <c r="K250" s="1764"/>
      <c r="L250" s="1764"/>
      <c r="M250" s="1764"/>
      <c r="N250" s="1764"/>
      <c r="O250" s="1764"/>
      <c r="P250" s="1764"/>
      <c r="Q250" s="1764"/>
      <c r="R250" s="1764"/>
      <c r="S250" s="1764"/>
    </row>
    <row r="251" spans="2:19" ht="15.75">
      <c r="B251" s="1764"/>
      <c r="C251" s="1764"/>
      <c r="D251" s="1764"/>
      <c r="E251" s="1764"/>
      <c r="F251" s="1764"/>
      <c r="G251" s="1764"/>
      <c r="H251" s="1764"/>
      <c r="I251" s="1764"/>
      <c r="J251" s="1764"/>
      <c r="K251" s="1764"/>
      <c r="L251" s="1764"/>
      <c r="M251" s="1764"/>
      <c r="N251" s="1764"/>
      <c r="O251" s="1764"/>
      <c r="P251" s="1764"/>
      <c r="Q251" s="1764"/>
      <c r="R251" s="1764"/>
      <c r="S251" s="1764"/>
    </row>
    <row r="252" spans="2:19" ht="15.75">
      <c r="B252" s="1764"/>
      <c r="C252" s="1764"/>
      <c r="D252" s="1764"/>
      <c r="E252" s="1764"/>
      <c r="F252" s="1764"/>
      <c r="G252" s="1764"/>
      <c r="H252" s="1764"/>
      <c r="I252" s="1764"/>
      <c r="J252" s="1764"/>
      <c r="K252" s="1764"/>
      <c r="L252" s="1764"/>
      <c r="M252" s="1764"/>
      <c r="N252" s="1764"/>
      <c r="O252" s="1764"/>
      <c r="P252" s="1764"/>
      <c r="Q252" s="1764"/>
      <c r="R252" s="1764"/>
      <c r="S252" s="1764"/>
    </row>
    <row r="253" spans="2:19" ht="15.75">
      <c r="B253" s="1764"/>
      <c r="C253" s="1764"/>
      <c r="D253" s="1764"/>
      <c r="E253" s="1764"/>
      <c r="F253" s="1764"/>
      <c r="G253" s="1764"/>
      <c r="H253" s="1764"/>
      <c r="I253" s="1764"/>
      <c r="J253" s="1764"/>
      <c r="K253" s="1764"/>
      <c r="L253" s="1764"/>
      <c r="M253" s="1764"/>
      <c r="N253" s="1764"/>
      <c r="O253" s="1764"/>
      <c r="P253" s="1764"/>
      <c r="Q253" s="1764"/>
      <c r="R253" s="1764"/>
      <c r="S253" s="1764"/>
    </row>
    <row r="254" spans="2:19" ht="15.75">
      <c r="B254" s="1764"/>
      <c r="C254" s="1764"/>
      <c r="D254" s="1764"/>
      <c r="E254" s="1764"/>
      <c r="F254" s="1764"/>
      <c r="G254" s="1764"/>
      <c r="H254" s="1764"/>
      <c r="I254" s="1764"/>
      <c r="J254" s="1764"/>
      <c r="K254" s="1764"/>
      <c r="L254" s="1764"/>
      <c r="M254" s="1764"/>
      <c r="N254" s="1764"/>
      <c r="O254" s="1764"/>
      <c r="P254" s="1764"/>
      <c r="Q254" s="1764"/>
      <c r="R254" s="1764"/>
      <c r="S254" s="1764"/>
    </row>
    <row r="255" spans="2:19" ht="15.75">
      <c r="B255" s="1764"/>
      <c r="C255" s="1764"/>
      <c r="D255" s="1764"/>
      <c r="E255" s="1764"/>
      <c r="F255" s="1764"/>
      <c r="G255" s="1764"/>
      <c r="H255" s="1764"/>
      <c r="I255" s="1764"/>
      <c r="J255" s="1764"/>
      <c r="K255" s="1764"/>
      <c r="L255" s="1764"/>
      <c r="M255" s="1764"/>
      <c r="N255" s="1764"/>
      <c r="O255" s="1764"/>
      <c r="P255" s="1764"/>
      <c r="Q255" s="1764"/>
      <c r="R255" s="1764"/>
      <c r="S255" s="1764"/>
    </row>
    <row r="256" spans="2:19" ht="15.75">
      <c r="B256" s="1764"/>
      <c r="C256" s="1764"/>
      <c r="D256" s="1764"/>
      <c r="E256" s="1764"/>
      <c r="F256" s="1764"/>
      <c r="G256" s="1764"/>
      <c r="H256" s="1764"/>
      <c r="I256" s="1764"/>
      <c r="J256" s="1764"/>
      <c r="K256" s="1764"/>
      <c r="L256" s="1764"/>
      <c r="M256" s="1764"/>
      <c r="N256" s="1764"/>
      <c r="O256" s="1764"/>
      <c r="P256" s="1764"/>
      <c r="Q256" s="1764"/>
      <c r="R256" s="1764"/>
      <c r="S256" s="1764"/>
    </row>
    <row r="257" spans="2:19" ht="15.75">
      <c r="B257" s="1764"/>
      <c r="C257" s="1764"/>
      <c r="D257" s="1764"/>
      <c r="E257" s="1764"/>
      <c r="F257" s="1764"/>
      <c r="G257" s="1764"/>
      <c r="H257" s="1764"/>
      <c r="I257" s="1764"/>
      <c r="J257" s="1764"/>
      <c r="K257" s="1764"/>
      <c r="L257" s="1764"/>
      <c r="M257" s="1764"/>
      <c r="N257" s="1764"/>
      <c r="O257" s="1764"/>
      <c r="P257" s="1764"/>
      <c r="Q257" s="1764"/>
      <c r="R257" s="1764"/>
      <c r="S257" s="1764"/>
    </row>
    <row r="258" spans="2:19" ht="15.75">
      <c r="B258" s="1764"/>
      <c r="C258" s="1764"/>
      <c r="D258" s="1764"/>
      <c r="E258" s="1764"/>
      <c r="F258" s="1764"/>
      <c r="G258" s="1764"/>
      <c r="H258" s="1764"/>
      <c r="I258" s="1764"/>
      <c r="J258" s="1764"/>
      <c r="K258" s="1764"/>
      <c r="L258" s="1764"/>
      <c r="M258" s="1764"/>
      <c r="N258" s="1764"/>
      <c r="O258" s="1764"/>
      <c r="P258" s="1764"/>
      <c r="Q258" s="1764"/>
      <c r="R258" s="1764"/>
      <c r="S258" s="1764"/>
    </row>
    <row r="259" spans="2:19" ht="15.75">
      <c r="B259" s="1764"/>
      <c r="C259" s="1764"/>
      <c r="D259" s="1764"/>
      <c r="E259" s="1764"/>
      <c r="F259" s="1764"/>
      <c r="G259" s="1764"/>
      <c r="H259" s="1764"/>
      <c r="I259" s="1764"/>
      <c r="J259" s="1764"/>
      <c r="K259" s="1764"/>
      <c r="L259" s="1764"/>
      <c r="M259" s="1764"/>
      <c r="N259" s="1764"/>
      <c r="O259" s="1764"/>
      <c r="P259" s="1764"/>
      <c r="Q259" s="1764"/>
      <c r="R259" s="1764"/>
      <c r="S259" s="1764"/>
    </row>
    <row r="260" spans="2:19" ht="15.75">
      <c r="B260" s="1764"/>
      <c r="C260" s="1764"/>
      <c r="D260" s="1764"/>
      <c r="E260" s="1764"/>
      <c r="F260" s="1764"/>
      <c r="G260" s="1764"/>
      <c r="H260" s="1764"/>
      <c r="I260" s="1764"/>
      <c r="J260" s="1764"/>
      <c r="K260" s="1764"/>
      <c r="L260" s="1764"/>
      <c r="M260" s="1764"/>
      <c r="N260" s="1764"/>
      <c r="O260" s="1764"/>
      <c r="P260" s="1764"/>
      <c r="Q260" s="1764"/>
      <c r="R260" s="1764"/>
      <c r="S260" s="1764"/>
    </row>
    <row r="261" spans="2:19" ht="15.75">
      <c r="B261" s="1764"/>
      <c r="C261" s="1764"/>
      <c r="D261" s="1764"/>
      <c r="E261" s="1764"/>
      <c r="F261" s="1764"/>
      <c r="G261" s="1764"/>
      <c r="H261" s="1764"/>
      <c r="I261" s="1764"/>
      <c r="J261" s="1764"/>
      <c r="K261" s="1764"/>
      <c r="L261" s="1764"/>
      <c r="M261" s="1764"/>
      <c r="N261" s="1764"/>
      <c r="O261" s="1764"/>
      <c r="P261" s="1764"/>
      <c r="Q261" s="1764"/>
      <c r="R261" s="1764"/>
      <c r="S261" s="1764"/>
    </row>
    <row r="262" spans="2:19" ht="15.75">
      <c r="B262" s="1764"/>
      <c r="C262" s="1764"/>
      <c r="D262" s="1764"/>
      <c r="E262" s="1764"/>
      <c r="F262" s="1764"/>
      <c r="G262" s="1764"/>
      <c r="H262" s="1764"/>
      <c r="I262" s="1764"/>
      <c r="J262" s="1764"/>
      <c r="K262" s="1764"/>
      <c r="L262" s="1764"/>
      <c r="M262" s="1764"/>
      <c r="N262" s="1764"/>
      <c r="O262" s="1764"/>
      <c r="P262" s="1764"/>
      <c r="Q262" s="1764"/>
      <c r="R262" s="1764"/>
      <c r="S262" s="1764"/>
    </row>
    <row r="263" spans="2:19" ht="15.75">
      <c r="B263" s="1764"/>
      <c r="C263" s="1764"/>
      <c r="D263" s="1764"/>
      <c r="E263" s="1764"/>
      <c r="F263" s="1764"/>
      <c r="G263" s="1764"/>
      <c r="H263" s="1764"/>
      <c r="I263" s="1764"/>
      <c r="J263" s="1764"/>
      <c r="K263" s="1764"/>
      <c r="L263" s="1764"/>
      <c r="M263" s="1764"/>
      <c r="N263" s="1764"/>
      <c r="O263" s="1764"/>
      <c r="P263" s="1764"/>
      <c r="Q263" s="1764"/>
      <c r="R263" s="1764"/>
      <c r="S263" s="1764"/>
    </row>
    <row r="264" spans="2:19" ht="15.75">
      <c r="B264" s="1764"/>
      <c r="C264" s="1764"/>
      <c r="D264" s="1764"/>
      <c r="E264" s="1764"/>
      <c r="F264" s="1764"/>
      <c r="G264" s="1764"/>
      <c r="H264" s="1764"/>
      <c r="I264" s="1764"/>
      <c r="J264" s="1764"/>
      <c r="K264" s="1764"/>
      <c r="L264" s="1764"/>
      <c r="M264" s="1764"/>
      <c r="N264" s="1764"/>
      <c r="O264" s="1764"/>
      <c r="P264" s="1764"/>
      <c r="Q264" s="1764"/>
      <c r="R264" s="1764"/>
      <c r="S264" s="1764"/>
    </row>
    <row r="265" spans="2:19" ht="15.75">
      <c r="B265" s="1764"/>
      <c r="C265" s="1764"/>
      <c r="D265" s="1764"/>
      <c r="E265" s="1764"/>
      <c r="F265" s="1764"/>
      <c r="G265" s="1764"/>
      <c r="H265" s="1764"/>
      <c r="I265" s="1764"/>
      <c r="J265" s="1764"/>
      <c r="K265" s="1764"/>
      <c r="L265" s="1764"/>
      <c r="M265" s="1764"/>
      <c r="N265" s="1764"/>
      <c r="O265" s="1764"/>
      <c r="P265" s="1764"/>
      <c r="Q265" s="1764"/>
      <c r="R265" s="1764"/>
      <c r="S265" s="1764"/>
    </row>
    <row r="266" spans="2:19" ht="15.75">
      <c r="B266" s="1764"/>
      <c r="C266" s="1764"/>
      <c r="D266" s="1764"/>
      <c r="E266" s="1764"/>
      <c r="F266" s="1764"/>
      <c r="G266" s="1764"/>
      <c r="H266" s="1764"/>
      <c r="I266" s="1764"/>
      <c r="J266" s="1764"/>
      <c r="K266" s="1764"/>
      <c r="L266" s="1764"/>
      <c r="M266" s="1764"/>
      <c r="N266" s="1764"/>
      <c r="O266" s="1764"/>
      <c r="P266" s="1764"/>
      <c r="Q266" s="1764"/>
      <c r="R266" s="1764"/>
      <c r="S266" s="1764"/>
    </row>
    <row r="267" spans="2:19" ht="15.75">
      <c r="B267" s="1764"/>
      <c r="C267" s="1764"/>
      <c r="D267" s="1764"/>
      <c r="E267" s="1764"/>
      <c r="F267" s="1764"/>
      <c r="G267" s="1764"/>
      <c r="H267" s="1764"/>
      <c r="I267" s="1764"/>
      <c r="J267" s="1764"/>
      <c r="K267" s="1764"/>
      <c r="L267" s="1764"/>
      <c r="M267" s="1764"/>
      <c r="N267" s="1764"/>
      <c r="O267" s="1764"/>
      <c r="P267" s="1764"/>
      <c r="Q267" s="1764"/>
      <c r="R267" s="1764"/>
      <c r="S267" s="1764"/>
    </row>
    <row r="268" spans="2:19" ht="15.75">
      <c r="B268" s="1764"/>
      <c r="C268" s="1764"/>
      <c r="D268" s="1764"/>
      <c r="E268" s="1764"/>
      <c r="F268" s="1764"/>
      <c r="G268" s="1764"/>
      <c r="H268" s="1764"/>
      <c r="I268" s="1764"/>
      <c r="J268" s="1764"/>
      <c r="K268" s="1764"/>
      <c r="L268" s="1764"/>
      <c r="M268" s="1764"/>
      <c r="N268" s="1764"/>
      <c r="O268" s="1764"/>
      <c r="P268" s="1764"/>
      <c r="Q268" s="1764"/>
      <c r="R268" s="1764"/>
      <c r="S268" s="1764"/>
    </row>
    <row r="269" spans="2:19" ht="15.75">
      <c r="B269" s="1764"/>
      <c r="C269" s="1764"/>
      <c r="D269" s="1764"/>
      <c r="E269" s="1764"/>
      <c r="F269" s="1764"/>
      <c r="G269" s="1764"/>
      <c r="H269" s="1764"/>
      <c r="I269" s="1764"/>
      <c r="J269" s="1764"/>
      <c r="K269" s="1764"/>
      <c r="L269" s="1764"/>
      <c r="M269" s="1764"/>
      <c r="N269" s="1764"/>
      <c r="O269" s="1764"/>
      <c r="P269" s="1764"/>
      <c r="Q269" s="1764"/>
      <c r="R269" s="1764"/>
      <c r="S269" s="1764"/>
    </row>
    <row r="270" spans="2:19" ht="15.75">
      <c r="B270" s="1764"/>
      <c r="C270" s="1764"/>
      <c r="D270" s="1764"/>
      <c r="E270" s="1764"/>
      <c r="F270" s="1764"/>
      <c r="G270" s="1764"/>
      <c r="H270" s="1764"/>
      <c r="I270" s="1764"/>
      <c r="J270" s="1764"/>
      <c r="K270" s="1764"/>
      <c r="L270" s="1764"/>
      <c r="M270" s="1764"/>
      <c r="N270" s="1764"/>
      <c r="O270" s="1764"/>
      <c r="P270" s="1764"/>
      <c r="Q270" s="1764"/>
      <c r="R270" s="1764"/>
      <c r="S270" s="1764"/>
    </row>
    <row r="271" spans="2:19" ht="15.75">
      <c r="B271" s="1764"/>
      <c r="C271" s="1764"/>
      <c r="D271" s="1764"/>
      <c r="E271" s="1764"/>
      <c r="F271" s="1764"/>
      <c r="G271" s="1764"/>
      <c r="H271" s="1764"/>
      <c r="I271" s="1764"/>
      <c r="J271" s="1764"/>
      <c r="K271" s="1764"/>
      <c r="L271" s="1764"/>
      <c r="M271" s="1764"/>
      <c r="N271" s="1764"/>
      <c r="O271" s="1764"/>
      <c r="P271" s="1764"/>
      <c r="Q271" s="1764"/>
      <c r="R271" s="1764"/>
      <c r="S271" s="1764"/>
    </row>
    <row r="272" spans="2:19" ht="15.75">
      <c r="B272" s="1764"/>
      <c r="C272" s="1764"/>
      <c r="D272" s="1764"/>
      <c r="E272" s="1764"/>
      <c r="F272" s="1764"/>
      <c r="G272" s="1764"/>
      <c r="H272" s="1764"/>
      <c r="I272" s="1764"/>
      <c r="J272" s="1764"/>
      <c r="K272" s="1764"/>
      <c r="L272" s="1764"/>
      <c r="M272" s="1764"/>
      <c r="N272" s="1764"/>
      <c r="O272" s="1764"/>
      <c r="P272" s="1764"/>
      <c r="Q272" s="1764"/>
      <c r="R272" s="1764"/>
      <c r="S272" s="1764"/>
    </row>
    <row r="273" spans="2:19" ht="15.75">
      <c r="B273" s="1764"/>
      <c r="C273" s="1764"/>
      <c r="D273" s="1764"/>
      <c r="E273" s="1764"/>
      <c r="F273" s="1764"/>
      <c r="G273" s="1764"/>
      <c r="H273" s="1764"/>
      <c r="I273" s="1764"/>
      <c r="J273" s="1764"/>
      <c r="K273" s="1764"/>
      <c r="L273" s="1764"/>
      <c r="M273" s="1764"/>
      <c r="N273" s="1764"/>
      <c r="O273" s="1764"/>
      <c r="P273" s="1764"/>
      <c r="Q273" s="1764"/>
      <c r="R273" s="1764"/>
      <c r="S273" s="1764"/>
    </row>
    <row r="274" spans="2:19" ht="15.75">
      <c r="B274" s="1764"/>
      <c r="C274" s="1764"/>
      <c r="D274" s="1764"/>
      <c r="E274" s="1764"/>
      <c r="F274" s="1764"/>
      <c r="G274" s="1764"/>
      <c r="H274" s="1764"/>
      <c r="I274" s="1764"/>
      <c r="J274" s="1764"/>
      <c r="K274" s="1764"/>
      <c r="L274" s="1764"/>
      <c r="M274" s="1764"/>
      <c r="N274" s="1764"/>
      <c r="O274" s="1764"/>
      <c r="P274" s="1764"/>
      <c r="Q274" s="1764"/>
      <c r="R274" s="1764"/>
      <c r="S274" s="1764"/>
    </row>
    <row r="275" spans="2:19" ht="15.75">
      <c r="B275" s="1764"/>
      <c r="C275" s="1764"/>
      <c r="D275" s="1764"/>
      <c r="E275" s="1764"/>
      <c r="F275" s="1764"/>
      <c r="G275" s="1764"/>
      <c r="H275" s="1764"/>
      <c r="I275" s="1764"/>
      <c r="J275" s="1764"/>
      <c r="K275" s="1764"/>
      <c r="L275" s="1764"/>
      <c r="M275" s="1764"/>
      <c r="N275" s="1764"/>
      <c r="O275" s="1764"/>
      <c r="P275" s="1764"/>
      <c r="Q275" s="1764"/>
      <c r="R275" s="1764"/>
      <c r="S275" s="1764"/>
    </row>
    <row r="276" spans="2:19" ht="15.75">
      <c r="B276" s="1764"/>
      <c r="C276" s="1764"/>
      <c r="D276" s="1764"/>
      <c r="E276" s="1764"/>
      <c r="F276" s="1764"/>
      <c r="G276" s="1764"/>
      <c r="H276" s="1764"/>
      <c r="I276" s="1764"/>
      <c r="J276" s="1764"/>
      <c r="K276" s="1764"/>
      <c r="L276" s="1764"/>
      <c r="M276" s="1764"/>
      <c r="N276" s="1764"/>
      <c r="O276" s="1764"/>
      <c r="P276" s="1764"/>
      <c r="Q276" s="1764"/>
      <c r="R276" s="1764"/>
      <c r="S276" s="1764"/>
    </row>
    <row r="277" spans="2:19" ht="15.75">
      <c r="B277" s="1764"/>
      <c r="C277" s="1764"/>
      <c r="D277" s="1764"/>
      <c r="E277" s="1764"/>
      <c r="F277" s="1764"/>
      <c r="G277" s="1764"/>
      <c r="H277" s="1764"/>
      <c r="I277" s="1764"/>
      <c r="J277" s="1764"/>
      <c r="K277" s="1764"/>
      <c r="L277" s="1764"/>
      <c r="M277" s="1764"/>
      <c r="N277" s="1764"/>
      <c r="O277" s="1764"/>
      <c r="P277" s="1764"/>
      <c r="Q277" s="1764"/>
      <c r="R277" s="1764"/>
      <c r="S277" s="1764"/>
    </row>
    <row r="278" spans="2:19" ht="15.75">
      <c r="B278" s="1764"/>
      <c r="C278" s="1764"/>
      <c r="D278" s="1764"/>
      <c r="E278" s="1764"/>
      <c r="F278" s="1764"/>
      <c r="G278" s="1764"/>
      <c r="H278" s="1764"/>
      <c r="I278" s="1764"/>
      <c r="J278" s="1764"/>
      <c r="K278" s="1764"/>
      <c r="L278" s="1764"/>
      <c r="M278" s="1764"/>
      <c r="N278" s="1764"/>
      <c r="O278" s="1764"/>
      <c r="P278" s="1764"/>
      <c r="Q278" s="1764"/>
      <c r="R278" s="1764"/>
      <c r="S278" s="1764"/>
    </row>
    <row r="279" spans="2:19" ht="15.75">
      <c r="B279" s="1764"/>
      <c r="C279" s="1764"/>
      <c r="D279" s="1764"/>
      <c r="E279" s="1764"/>
      <c r="F279" s="1764"/>
      <c r="G279" s="1764"/>
      <c r="H279" s="1764"/>
      <c r="I279" s="1764"/>
      <c r="J279" s="1764"/>
      <c r="K279" s="1764"/>
      <c r="L279" s="1764"/>
      <c r="M279" s="1764"/>
      <c r="N279" s="1764"/>
      <c r="O279" s="1764"/>
      <c r="P279" s="1764"/>
      <c r="Q279" s="1764"/>
      <c r="R279" s="1764"/>
      <c r="S279" s="1764"/>
    </row>
    <row r="280" spans="2:19" ht="15.75">
      <c r="B280" s="1764"/>
      <c r="C280" s="1764"/>
      <c r="D280" s="1764"/>
      <c r="E280" s="1764"/>
      <c r="F280" s="1764"/>
      <c r="G280" s="1764"/>
      <c r="H280" s="1764"/>
      <c r="I280" s="1764"/>
      <c r="J280" s="1764"/>
      <c r="K280" s="1764"/>
      <c r="L280" s="1764"/>
      <c r="M280" s="1764"/>
      <c r="N280" s="1764"/>
      <c r="O280" s="1764"/>
      <c r="P280" s="1764"/>
      <c r="Q280" s="1764"/>
      <c r="R280" s="1764"/>
      <c r="S280" s="1764"/>
    </row>
    <row r="281" spans="2:17" ht="15.75">
      <c r="B281" s="1764"/>
      <c r="C281" s="1764"/>
      <c r="D281" s="1764"/>
      <c r="E281" s="1764"/>
      <c r="F281" s="1764"/>
      <c r="G281" s="1764"/>
      <c r="H281" s="1764"/>
      <c r="I281" s="1764"/>
      <c r="J281" s="1764"/>
      <c r="K281" s="1764"/>
      <c r="L281" s="1764"/>
      <c r="M281" s="1764"/>
      <c r="N281" s="1764"/>
      <c r="O281" s="1764"/>
      <c r="P281" s="1764"/>
      <c r="Q281" s="1764"/>
    </row>
    <row r="282" spans="2:17" ht="15.75">
      <c r="B282" s="1764"/>
      <c r="C282" s="1764"/>
      <c r="D282" s="1764"/>
      <c r="E282" s="1764"/>
      <c r="F282" s="1764"/>
      <c r="G282" s="1764"/>
      <c r="H282" s="1764"/>
      <c r="I282" s="1764"/>
      <c r="J282" s="1764"/>
      <c r="K282" s="1764"/>
      <c r="L282" s="1764"/>
      <c r="M282" s="1764"/>
      <c r="N282" s="1764"/>
      <c r="O282" s="1764"/>
      <c r="P282" s="1764"/>
      <c r="Q282" s="1764"/>
    </row>
    <row r="283" spans="2:17" ht="15.75">
      <c r="B283" s="1764"/>
      <c r="C283" s="1764"/>
      <c r="D283" s="1764"/>
      <c r="E283" s="1764"/>
      <c r="F283" s="1764"/>
      <c r="G283" s="1764"/>
      <c r="H283" s="1764"/>
      <c r="I283" s="1764"/>
      <c r="J283" s="1764"/>
      <c r="K283" s="1764"/>
      <c r="L283" s="1764"/>
      <c r="M283" s="1764"/>
      <c r="N283" s="1764"/>
      <c r="O283" s="1764"/>
      <c r="P283" s="1764"/>
      <c r="Q283" s="1764"/>
    </row>
    <row r="284" spans="2:17" ht="15.75">
      <c r="B284" s="1764"/>
      <c r="C284" s="1764"/>
      <c r="D284" s="1764"/>
      <c r="E284" s="1764"/>
      <c r="F284" s="1764"/>
      <c r="G284" s="1764"/>
      <c r="H284" s="1764"/>
      <c r="I284" s="1764"/>
      <c r="J284" s="1764"/>
      <c r="K284" s="1764"/>
      <c r="L284" s="1764"/>
      <c r="M284" s="1764"/>
      <c r="N284" s="1764"/>
      <c r="O284" s="1764"/>
      <c r="P284" s="1764"/>
      <c r="Q284" s="1764"/>
    </row>
    <row r="285" spans="2:17" ht="15.75">
      <c r="B285" s="1764"/>
      <c r="C285" s="1764"/>
      <c r="D285" s="1764"/>
      <c r="E285" s="1764"/>
      <c r="F285" s="1764"/>
      <c r="G285" s="1764"/>
      <c r="H285" s="1764"/>
      <c r="I285" s="1764"/>
      <c r="J285" s="1764"/>
      <c r="K285" s="1764"/>
      <c r="L285" s="1764"/>
      <c r="M285" s="1764"/>
      <c r="N285" s="1764"/>
      <c r="O285" s="1764"/>
      <c r="P285" s="1764"/>
      <c r="Q285" s="1764"/>
    </row>
    <row r="286" spans="2:17" ht="15.75">
      <c r="B286" s="1764"/>
      <c r="C286" s="1764"/>
      <c r="D286" s="1764"/>
      <c r="E286" s="1764"/>
      <c r="F286" s="1764"/>
      <c r="G286" s="1764"/>
      <c r="H286" s="1764"/>
      <c r="I286" s="1764"/>
      <c r="J286" s="1764"/>
      <c r="K286" s="1764"/>
      <c r="L286" s="1764"/>
      <c r="M286" s="1764"/>
      <c r="N286" s="1764"/>
      <c r="O286" s="1764"/>
      <c r="P286" s="1764"/>
      <c r="Q286" s="1764"/>
    </row>
    <row r="287" spans="2:17" ht="15.75">
      <c r="B287" s="1764"/>
      <c r="C287" s="1764"/>
      <c r="D287" s="1764"/>
      <c r="E287" s="1764"/>
      <c r="F287" s="1764"/>
      <c r="G287" s="1764"/>
      <c r="H287" s="1764"/>
      <c r="I287" s="1764"/>
      <c r="J287" s="1764"/>
      <c r="K287" s="1764"/>
      <c r="L287" s="1764"/>
      <c r="M287" s="1764"/>
      <c r="N287" s="1764"/>
      <c r="O287" s="1764"/>
      <c r="P287" s="1764"/>
      <c r="Q287" s="1764"/>
    </row>
    <row r="288" spans="2:17" ht="15.75">
      <c r="B288" s="1764"/>
      <c r="C288" s="1764"/>
      <c r="D288" s="1764"/>
      <c r="E288" s="1764"/>
      <c r="F288" s="1764"/>
      <c r="G288" s="1764"/>
      <c r="H288" s="1764"/>
      <c r="I288" s="1764"/>
      <c r="J288" s="1764"/>
      <c r="K288" s="1764"/>
      <c r="L288" s="1764"/>
      <c r="M288" s="1764"/>
      <c r="N288" s="1764"/>
      <c r="O288" s="1764"/>
      <c r="P288" s="1764"/>
      <c r="Q288" s="1764"/>
    </row>
    <row r="289" spans="2:17" ht="15.75">
      <c r="B289" s="1764"/>
      <c r="C289" s="1764"/>
      <c r="D289" s="1764"/>
      <c r="E289" s="1764"/>
      <c r="F289" s="1764"/>
      <c r="G289" s="1764"/>
      <c r="H289" s="1764"/>
      <c r="I289" s="1764"/>
      <c r="J289" s="1764"/>
      <c r="K289" s="1764"/>
      <c r="L289" s="1764"/>
      <c r="M289" s="1764"/>
      <c r="N289" s="1764"/>
      <c r="O289" s="1764"/>
      <c r="P289" s="1764"/>
      <c r="Q289" s="1764"/>
    </row>
    <row r="290" spans="2:17" ht="15.75">
      <c r="B290" s="1764"/>
      <c r="C290" s="1764"/>
      <c r="D290" s="1764"/>
      <c r="E290" s="1764"/>
      <c r="F290" s="1764"/>
      <c r="G290" s="1764"/>
      <c r="H290" s="1764"/>
      <c r="I290" s="1764"/>
      <c r="J290" s="1764"/>
      <c r="K290" s="1764"/>
      <c r="L290" s="1764"/>
      <c r="M290" s="1764"/>
      <c r="N290" s="1764"/>
      <c r="O290" s="1764"/>
      <c r="P290" s="1764"/>
      <c r="Q290" s="1764"/>
    </row>
    <row r="291" spans="2:17" ht="15.75">
      <c r="B291" s="1764"/>
      <c r="C291" s="1764"/>
      <c r="D291" s="1764"/>
      <c r="E291" s="1764"/>
      <c r="F291" s="1764"/>
      <c r="G291" s="1764"/>
      <c r="H291" s="1764"/>
      <c r="I291" s="1764"/>
      <c r="J291" s="1764"/>
      <c r="K291" s="1764"/>
      <c r="L291" s="1764"/>
      <c r="M291" s="1764"/>
      <c r="N291" s="1764"/>
      <c r="O291" s="1764"/>
      <c r="P291" s="1764"/>
      <c r="Q291" s="1764"/>
    </row>
    <row r="292" spans="2:17" ht="15.75">
      <c r="B292" s="1764"/>
      <c r="C292" s="1764"/>
      <c r="D292" s="1764"/>
      <c r="E292" s="1764"/>
      <c r="F292" s="1764"/>
      <c r="G292" s="1764"/>
      <c r="H292" s="1764"/>
      <c r="I292" s="1764"/>
      <c r="J292" s="1764"/>
      <c r="K292" s="1764"/>
      <c r="L292" s="1764"/>
      <c r="M292" s="1764"/>
      <c r="N292" s="1764"/>
      <c r="O292" s="1764"/>
      <c r="P292" s="1764"/>
      <c r="Q292" s="1764"/>
    </row>
    <row r="293" spans="2:17" ht="15.75">
      <c r="B293" s="1764"/>
      <c r="C293" s="1764"/>
      <c r="D293" s="1764"/>
      <c r="E293" s="1764"/>
      <c r="F293" s="1764"/>
      <c r="G293" s="1764"/>
      <c r="H293" s="1764"/>
      <c r="I293" s="1764"/>
      <c r="J293" s="1764"/>
      <c r="K293" s="1764"/>
      <c r="L293" s="1764"/>
      <c r="M293" s="1764"/>
      <c r="N293" s="1764"/>
      <c r="O293" s="1764"/>
      <c r="P293" s="1764"/>
      <c r="Q293" s="1764"/>
    </row>
    <row r="294" spans="2:17" ht="15.75">
      <c r="B294" s="1764"/>
      <c r="C294" s="1764"/>
      <c r="D294" s="1764"/>
      <c r="E294" s="1764"/>
      <c r="F294" s="1764"/>
      <c r="G294" s="1764"/>
      <c r="H294" s="1764"/>
      <c r="I294" s="1764"/>
      <c r="J294" s="1764"/>
      <c r="K294" s="1764"/>
      <c r="L294" s="1764"/>
      <c r="M294" s="1764"/>
      <c r="N294" s="1764"/>
      <c r="O294" s="1764"/>
      <c r="P294" s="1764"/>
      <c r="Q294" s="1764"/>
    </row>
    <row r="295" spans="2:17" ht="15.75">
      <c r="B295" s="1764"/>
      <c r="C295" s="1764"/>
      <c r="D295" s="1764"/>
      <c r="E295" s="1764"/>
      <c r="F295" s="1764"/>
      <c r="G295" s="1764"/>
      <c r="H295" s="1764"/>
      <c r="I295" s="1764"/>
      <c r="J295" s="1764"/>
      <c r="K295" s="1764"/>
      <c r="L295" s="1764"/>
      <c r="M295" s="1764"/>
      <c r="N295" s="1764"/>
      <c r="O295" s="1764"/>
      <c r="P295" s="1764"/>
      <c r="Q295" s="1764"/>
    </row>
    <row r="296" spans="2:17" ht="15.75">
      <c r="B296" s="1764"/>
      <c r="C296" s="1764"/>
      <c r="D296" s="1764"/>
      <c r="E296" s="1764"/>
      <c r="F296" s="1764"/>
      <c r="G296" s="1764"/>
      <c r="H296" s="1764"/>
      <c r="I296" s="1764"/>
      <c r="J296" s="1764"/>
      <c r="K296" s="1764"/>
      <c r="L296" s="1764"/>
      <c r="M296" s="1764"/>
      <c r="N296" s="1764"/>
      <c r="O296" s="1764"/>
      <c r="P296" s="1764"/>
      <c r="Q296" s="1764"/>
    </row>
    <row r="297" spans="2:17" ht="15.75">
      <c r="B297" s="1764"/>
      <c r="C297" s="1764"/>
      <c r="D297" s="1764"/>
      <c r="E297" s="1764"/>
      <c r="F297" s="1764"/>
      <c r="G297" s="1764"/>
      <c r="H297" s="1764"/>
      <c r="I297" s="1764"/>
      <c r="J297" s="1764"/>
      <c r="K297" s="1764"/>
      <c r="L297" s="1764"/>
      <c r="M297" s="1764"/>
      <c r="N297" s="1764"/>
      <c r="O297" s="1764"/>
      <c r="P297" s="1764"/>
      <c r="Q297" s="1764"/>
    </row>
    <row r="298" spans="2:17" ht="15.75">
      <c r="B298" s="1764"/>
      <c r="C298" s="1764"/>
      <c r="D298" s="1764"/>
      <c r="E298" s="1764"/>
      <c r="F298" s="1764"/>
      <c r="G298" s="1764"/>
      <c r="H298" s="1764"/>
      <c r="I298" s="1764"/>
      <c r="J298" s="1764"/>
      <c r="K298" s="1764"/>
      <c r="L298" s="1764"/>
      <c r="M298" s="1764"/>
      <c r="N298" s="1764"/>
      <c r="O298" s="1764"/>
      <c r="P298" s="1764"/>
      <c r="Q298" s="1764"/>
    </row>
    <row r="299" spans="2:17" ht="15.75">
      <c r="B299" s="1764"/>
      <c r="C299" s="1764"/>
      <c r="D299" s="1764"/>
      <c r="E299" s="1764"/>
      <c r="F299" s="1764"/>
      <c r="G299" s="1764"/>
      <c r="H299" s="1764"/>
      <c r="I299" s="1764"/>
      <c r="J299" s="1764"/>
      <c r="K299" s="1764"/>
      <c r="L299" s="1764"/>
      <c r="M299" s="1764"/>
      <c r="N299" s="1764"/>
      <c r="O299" s="1764"/>
      <c r="P299" s="1764"/>
      <c r="Q299" s="1764"/>
    </row>
    <row r="300" spans="2:17" ht="15.75">
      <c r="B300" s="1764"/>
      <c r="C300" s="1764"/>
      <c r="D300" s="1764"/>
      <c r="E300" s="1764"/>
      <c r="F300" s="1764"/>
      <c r="G300" s="1764"/>
      <c r="H300" s="1764"/>
      <c r="I300" s="1764"/>
      <c r="J300" s="1764"/>
      <c r="K300" s="1764"/>
      <c r="L300" s="1764"/>
      <c r="M300" s="1764"/>
      <c r="N300" s="1764"/>
      <c r="O300" s="1764"/>
      <c r="P300" s="1764"/>
      <c r="Q300" s="1764"/>
    </row>
    <row r="301" spans="2:17" ht="15.75">
      <c r="B301" s="1764"/>
      <c r="C301" s="1764"/>
      <c r="D301" s="1764"/>
      <c r="E301" s="1764"/>
      <c r="F301" s="1764"/>
      <c r="G301" s="1764"/>
      <c r="H301" s="1764"/>
      <c r="I301" s="1764"/>
      <c r="J301" s="1764"/>
      <c r="K301" s="1764"/>
      <c r="L301" s="1764"/>
      <c r="M301" s="1764"/>
      <c r="N301" s="1764"/>
      <c r="O301" s="1764"/>
      <c r="P301" s="1764"/>
      <c r="Q301" s="1764"/>
    </row>
    <row r="302" spans="2:17" ht="15.75">
      <c r="B302" s="1764"/>
      <c r="C302" s="1764"/>
      <c r="D302" s="1764"/>
      <c r="E302" s="1764"/>
      <c r="F302" s="1764"/>
      <c r="G302" s="1764"/>
      <c r="H302" s="1764"/>
      <c r="I302" s="1764"/>
      <c r="J302" s="1764"/>
      <c r="K302" s="1764"/>
      <c r="L302" s="1764"/>
      <c r="M302" s="1764"/>
      <c r="N302" s="1764"/>
      <c r="O302" s="1764"/>
      <c r="P302" s="1764"/>
      <c r="Q302" s="1764"/>
    </row>
    <row r="303" spans="2:17" ht="15.75">
      <c r="B303" s="1764"/>
      <c r="C303" s="1764"/>
      <c r="D303" s="1764"/>
      <c r="E303" s="1764"/>
      <c r="F303" s="1764"/>
      <c r="G303" s="1764"/>
      <c r="H303" s="1764"/>
      <c r="I303" s="1764"/>
      <c r="J303" s="1764"/>
      <c r="K303" s="1764"/>
      <c r="L303" s="1764"/>
      <c r="M303" s="1764"/>
      <c r="N303" s="1764"/>
      <c r="O303" s="1764"/>
      <c r="P303" s="1764"/>
      <c r="Q303" s="1764"/>
    </row>
    <row r="304" spans="2:17" ht="15.75">
      <c r="B304" s="1764"/>
      <c r="C304" s="1764"/>
      <c r="D304" s="1764"/>
      <c r="E304" s="1764"/>
      <c r="F304" s="1764"/>
      <c r="G304" s="1764"/>
      <c r="H304" s="1764"/>
      <c r="I304" s="1764"/>
      <c r="J304" s="1764"/>
      <c r="K304" s="1764"/>
      <c r="L304" s="1764"/>
      <c r="M304" s="1764"/>
      <c r="N304" s="1764"/>
      <c r="O304" s="1764"/>
      <c r="P304" s="1764"/>
      <c r="Q304" s="1764"/>
    </row>
    <row r="305" spans="2:17" ht="15.75">
      <c r="B305" s="1764"/>
      <c r="C305" s="1764"/>
      <c r="D305" s="1764"/>
      <c r="E305" s="1764"/>
      <c r="F305" s="1764"/>
      <c r="G305" s="1764"/>
      <c r="H305" s="1764"/>
      <c r="I305" s="1764"/>
      <c r="J305" s="1764"/>
      <c r="K305" s="1764"/>
      <c r="L305" s="1764"/>
      <c r="M305" s="1764"/>
      <c r="N305" s="1764"/>
      <c r="O305" s="1764"/>
      <c r="P305" s="1764"/>
      <c r="Q305" s="1764"/>
    </row>
    <row r="306" spans="2:17" ht="15.75">
      <c r="B306" s="1764"/>
      <c r="C306" s="1764"/>
      <c r="D306" s="1764"/>
      <c r="E306" s="1764"/>
      <c r="F306" s="1764"/>
      <c r="G306" s="1764"/>
      <c r="H306" s="1764"/>
      <c r="I306" s="1764"/>
      <c r="J306" s="1764"/>
      <c r="K306" s="1764"/>
      <c r="L306" s="1764"/>
      <c r="M306" s="1764"/>
      <c r="N306" s="1764"/>
      <c r="O306" s="1764"/>
      <c r="P306" s="1764"/>
      <c r="Q306" s="1764"/>
    </row>
    <row r="307" spans="2:17" ht="15.75">
      <c r="B307" s="1764"/>
      <c r="C307" s="1764"/>
      <c r="D307" s="1764"/>
      <c r="E307" s="1764"/>
      <c r="F307" s="1764"/>
      <c r="G307" s="1764"/>
      <c r="H307" s="1764"/>
      <c r="I307" s="1764"/>
      <c r="J307" s="1764"/>
      <c r="K307" s="1764"/>
      <c r="L307" s="1764"/>
      <c r="M307" s="1764"/>
      <c r="N307" s="1764"/>
      <c r="O307" s="1764"/>
      <c r="P307" s="1764"/>
      <c r="Q307" s="1764"/>
    </row>
    <row r="308" spans="2:17" ht="15.75">
      <c r="B308" s="1764"/>
      <c r="C308" s="1764"/>
      <c r="D308" s="1764"/>
      <c r="E308" s="1764"/>
      <c r="F308" s="1764"/>
      <c r="G308" s="1764"/>
      <c r="H308" s="1764"/>
      <c r="I308" s="1764"/>
      <c r="J308" s="1764"/>
      <c r="K308" s="1764"/>
      <c r="L308" s="1764"/>
      <c r="M308" s="1764"/>
      <c r="N308" s="1764"/>
      <c r="O308" s="1764"/>
      <c r="P308" s="1764"/>
      <c r="Q308" s="1764"/>
    </row>
    <row r="309" spans="2:17" ht="15.75">
      <c r="B309" s="1764"/>
      <c r="C309" s="1764"/>
      <c r="D309" s="1764"/>
      <c r="E309" s="1764"/>
      <c r="F309" s="1764"/>
      <c r="G309" s="1764"/>
      <c r="H309" s="1764"/>
      <c r="I309" s="1764"/>
      <c r="J309" s="1764"/>
      <c r="K309" s="1764"/>
      <c r="L309" s="1764"/>
      <c r="M309" s="1764"/>
      <c r="N309" s="1764"/>
      <c r="O309" s="1764"/>
      <c r="P309" s="1764"/>
      <c r="Q309" s="1764"/>
    </row>
    <row r="310" spans="2:17" ht="15.75">
      <c r="B310" s="1764"/>
      <c r="C310" s="1764"/>
      <c r="D310" s="1764"/>
      <c r="E310" s="1764"/>
      <c r="F310" s="1764"/>
      <c r="G310" s="1764"/>
      <c r="H310" s="1764"/>
      <c r="I310" s="1764"/>
      <c r="J310" s="1764"/>
      <c r="K310" s="1764"/>
      <c r="L310" s="1764"/>
      <c r="M310" s="1764"/>
      <c r="N310" s="1764"/>
      <c r="O310" s="1764"/>
      <c r="P310" s="1764"/>
      <c r="Q310" s="1764"/>
    </row>
    <row r="311" spans="2:17" ht="15.75">
      <c r="B311" s="1764"/>
      <c r="C311" s="1764"/>
      <c r="D311" s="1764"/>
      <c r="E311" s="1764"/>
      <c r="F311" s="1764"/>
      <c r="G311" s="1764"/>
      <c r="H311" s="1764"/>
      <c r="I311" s="1764"/>
      <c r="J311" s="1764"/>
      <c r="K311" s="1764"/>
      <c r="L311" s="1764"/>
      <c r="M311" s="1764"/>
      <c r="N311" s="1764"/>
      <c r="O311" s="1764"/>
      <c r="P311" s="1764"/>
      <c r="Q311" s="1764"/>
    </row>
    <row r="312" spans="2:17" ht="15.75">
      <c r="B312" s="1764"/>
      <c r="C312" s="1764"/>
      <c r="D312" s="1764"/>
      <c r="E312" s="1764"/>
      <c r="F312" s="1764"/>
      <c r="G312" s="1764"/>
      <c r="H312" s="1764"/>
      <c r="I312" s="1764"/>
      <c r="J312" s="1764"/>
      <c r="K312" s="1764"/>
      <c r="L312" s="1764"/>
      <c r="M312" s="1764"/>
      <c r="N312" s="1764"/>
      <c r="O312" s="1764"/>
      <c r="P312" s="1764"/>
      <c r="Q312" s="1764"/>
    </row>
    <row r="313" spans="2:17" ht="15.75">
      <c r="B313" s="1764"/>
      <c r="C313" s="1764"/>
      <c r="D313" s="1764"/>
      <c r="E313" s="1764"/>
      <c r="F313" s="1764"/>
      <c r="G313" s="1764"/>
      <c r="H313" s="1764"/>
      <c r="I313" s="1764"/>
      <c r="J313" s="1764"/>
      <c r="K313" s="1764"/>
      <c r="L313" s="1764"/>
      <c r="M313" s="1764"/>
      <c r="N313" s="1764"/>
      <c r="O313" s="1764"/>
      <c r="P313" s="1764"/>
      <c r="Q313" s="1764"/>
    </row>
    <row r="314" spans="2:17" ht="15.75">
      <c r="B314" s="1764"/>
      <c r="C314" s="1764"/>
      <c r="D314" s="1764"/>
      <c r="E314" s="1764"/>
      <c r="F314" s="1764"/>
      <c r="G314" s="1764"/>
      <c r="H314" s="1764"/>
      <c r="I314" s="1764"/>
      <c r="J314" s="1764"/>
      <c r="K314" s="1764"/>
      <c r="L314" s="1764"/>
      <c r="M314" s="1764"/>
      <c r="N314" s="1764"/>
      <c r="O314" s="1764"/>
      <c r="P314" s="1764"/>
      <c r="Q314" s="1764"/>
    </row>
    <row r="315" spans="2:17" ht="15.75">
      <c r="B315" s="1764"/>
      <c r="C315" s="1764"/>
      <c r="D315" s="1764"/>
      <c r="E315" s="1764"/>
      <c r="F315" s="1764"/>
      <c r="G315" s="1764"/>
      <c r="H315" s="1764"/>
      <c r="I315" s="1764"/>
      <c r="J315" s="1764"/>
      <c r="K315" s="1764"/>
      <c r="L315" s="1764"/>
      <c r="M315" s="1764"/>
      <c r="N315" s="1764"/>
      <c r="O315" s="1764"/>
      <c r="P315" s="1764"/>
      <c r="Q315" s="1764"/>
    </row>
    <row r="316" spans="2:17" ht="15.75">
      <c r="B316" s="1764"/>
      <c r="C316" s="1764"/>
      <c r="D316" s="1764"/>
      <c r="E316" s="1764"/>
      <c r="F316" s="1764"/>
      <c r="G316" s="1764"/>
      <c r="H316" s="1764"/>
      <c r="I316" s="1764"/>
      <c r="J316" s="1764"/>
      <c r="K316" s="1764"/>
      <c r="L316" s="1764"/>
      <c r="M316" s="1764"/>
      <c r="N316" s="1764"/>
      <c r="O316" s="1764"/>
      <c r="P316" s="1764"/>
      <c r="Q316" s="1764"/>
    </row>
    <row r="317" spans="2:17" ht="15.75">
      <c r="B317" s="1764"/>
      <c r="C317" s="1764"/>
      <c r="D317" s="1764"/>
      <c r="E317" s="1764"/>
      <c r="F317" s="1764"/>
      <c r="G317" s="1764"/>
      <c r="H317" s="1764"/>
      <c r="I317" s="1764"/>
      <c r="J317" s="1764"/>
      <c r="K317" s="1764"/>
      <c r="L317" s="1764"/>
      <c r="M317" s="1764"/>
      <c r="N317" s="1764"/>
      <c r="O317" s="1764"/>
      <c r="P317" s="1764"/>
      <c r="Q317" s="1764"/>
    </row>
    <row r="318" spans="2:17" ht="15.75">
      <c r="B318" s="1764"/>
      <c r="C318" s="1764"/>
      <c r="D318" s="1764"/>
      <c r="E318" s="1764"/>
      <c r="F318" s="1764"/>
      <c r="G318" s="1764"/>
      <c r="H318" s="1764"/>
      <c r="I318" s="1764"/>
      <c r="J318" s="1764"/>
      <c r="K318" s="1764"/>
      <c r="L318" s="1764"/>
      <c r="M318" s="1764"/>
      <c r="N318" s="1764"/>
      <c r="O318" s="1764"/>
      <c r="P318" s="1764"/>
      <c r="Q318" s="1764"/>
    </row>
    <row r="319" spans="2:17" ht="15.75">
      <c r="B319" s="1764"/>
      <c r="C319" s="1764"/>
      <c r="D319" s="1764"/>
      <c r="E319" s="1764"/>
      <c r="F319" s="1764"/>
      <c r="G319" s="1764"/>
      <c r="H319" s="1764"/>
      <c r="I319" s="1764"/>
      <c r="J319" s="1764"/>
      <c r="K319" s="1764"/>
      <c r="L319" s="1764"/>
      <c r="M319" s="1764"/>
      <c r="N319" s="1764"/>
      <c r="O319" s="1764"/>
      <c r="P319" s="1764"/>
      <c r="Q319" s="1764"/>
    </row>
    <row r="320" spans="2:17" ht="15.75">
      <c r="B320" s="1764"/>
      <c r="C320" s="1764"/>
      <c r="D320" s="1764"/>
      <c r="E320" s="1764"/>
      <c r="F320" s="1764"/>
      <c r="G320" s="1764"/>
      <c r="H320" s="1764"/>
      <c r="I320" s="1764"/>
      <c r="J320" s="1764"/>
      <c r="K320" s="1764"/>
      <c r="L320" s="1764"/>
      <c r="M320" s="1764"/>
      <c r="N320" s="1764"/>
      <c r="O320" s="1764"/>
      <c r="P320" s="1764"/>
      <c r="Q320" s="1764"/>
    </row>
    <row r="321" spans="2:17" ht="15.75">
      <c r="B321" s="1764"/>
      <c r="C321" s="1764"/>
      <c r="D321" s="1764"/>
      <c r="E321" s="1764"/>
      <c r="F321" s="1764"/>
      <c r="G321" s="1764"/>
      <c r="H321" s="1764"/>
      <c r="I321" s="1764"/>
      <c r="J321" s="1764"/>
      <c r="K321" s="1764"/>
      <c r="L321" s="1764"/>
      <c r="M321" s="1764"/>
      <c r="N321" s="1764"/>
      <c r="O321" s="1764"/>
      <c r="P321" s="1764"/>
      <c r="Q321" s="1764"/>
    </row>
    <row r="322" spans="2:17" ht="15.75">
      <c r="B322" s="1764"/>
      <c r="C322" s="1764"/>
      <c r="D322" s="1764"/>
      <c r="E322" s="1764"/>
      <c r="F322" s="1764"/>
      <c r="G322" s="1764"/>
      <c r="H322" s="1764"/>
      <c r="I322" s="1764"/>
      <c r="J322" s="1764"/>
      <c r="K322" s="1764"/>
      <c r="L322" s="1764"/>
      <c r="M322" s="1764"/>
      <c r="N322" s="1764"/>
      <c r="O322" s="1764"/>
      <c r="P322" s="1764"/>
      <c r="Q322" s="1764"/>
    </row>
    <row r="323" spans="2:17" ht="15.75">
      <c r="B323" s="1764"/>
      <c r="C323" s="1764"/>
      <c r="D323" s="1764"/>
      <c r="E323" s="1764"/>
      <c r="F323" s="1764"/>
      <c r="G323" s="1764"/>
      <c r="H323" s="1764"/>
      <c r="I323" s="1764"/>
      <c r="J323" s="1764"/>
      <c r="K323" s="1764"/>
      <c r="L323" s="1764"/>
      <c r="M323" s="1764"/>
      <c r="N323" s="1764"/>
      <c r="O323" s="1764"/>
      <c r="P323" s="1764"/>
      <c r="Q323" s="1764"/>
    </row>
    <row r="324" spans="2:17" ht="15.75">
      <c r="B324" s="1764"/>
      <c r="C324" s="1764"/>
      <c r="D324" s="1764"/>
      <c r="E324" s="1764"/>
      <c r="F324" s="1764"/>
      <c r="G324" s="1764"/>
      <c r="H324" s="1764"/>
      <c r="I324" s="1764"/>
      <c r="J324" s="1764"/>
      <c r="K324" s="1764"/>
      <c r="L324" s="1764"/>
      <c r="M324" s="1764"/>
      <c r="N324" s="1764"/>
      <c r="O324" s="1764"/>
      <c r="P324" s="1764"/>
      <c r="Q324" s="1764"/>
    </row>
    <row r="325" spans="2:17" ht="15.75">
      <c r="B325" s="1764"/>
      <c r="C325" s="1764"/>
      <c r="D325" s="1764"/>
      <c r="E325" s="1764"/>
      <c r="F325" s="1764"/>
      <c r="G325" s="1764"/>
      <c r="H325" s="1764"/>
      <c r="I325" s="1764"/>
      <c r="J325" s="1764"/>
      <c r="K325" s="1764"/>
      <c r="L325" s="1764"/>
      <c r="M325" s="1764"/>
      <c r="N325" s="1764"/>
      <c r="O325" s="1764"/>
      <c r="P325" s="1764"/>
      <c r="Q325" s="1764"/>
    </row>
    <row r="326" spans="2:17" ht="15.75">
      <c r="B326" s="1764"/>
      <c r="C326" s="1764"/>
      <c r="D326" s="1764"/>
      <c r="E326" s="1764"/>
      <c r="F326" s="1764"/>
      <c r="G326" s="1764"/>
      <c r="H326" s="1764"/>
      <c r="I326" s="1764"/>
      <c r="J326" s="1764"/>
      <c r="K326" s="1764"/>
      <c r="L326" s="1764"/>
      <c r="M326" s="1764"/>
      <c r="N326" s="1764"/>
      <c r="O326" s="1764"/>
      <c r="P326" s="1764"/>
      <c r="Q326" s="1764"/>
    </row>
    <row r="327" spans="2:17" ht="15.75">
      <c r="B327" s="1764"/>
      <c r="C327" s="1764"/>
      <c r="D327" s="1764"/>
      <c r="E327" s="1764"/>
      <c r="F327" s="1764"/>
      <c r="G327" s="1764"/>
      <c r="H327" s="1764"/>
      <c r="I327" s="1764"/>
      <c r="J327" s="1764"/>
      <c r="K327" s="1764"/>
      <c r="L327" s="1764"/>
      <c r="M327" s="1764"/>
      <c r="N327" s="1764"/>
      <c r="O327" s="1764"/>
      <c r="P327" s="1764"/>
      <c r="Q327" s="1764"/>
    </row>
    <row r="328" spans="2:17" ht="15.75">
      <c r="B328" s="1764"/>
      <c r="C328" s="1764"/>
      <c r="D328" s="1764"/>
      <c r="E328" s="1764"/>
      <c r="F328" s="1764"/>
      <c r="G328" s="1764"/>
      <c r="H328" s="1764"/>
      <c r="I328" s="1764"/>
      <c r="J328" s="1764"/>
      <c r="K328" s="1764"/>
      <c r="L328" s="1764"/>
      <c r="M328" s="1764"/>
      <c r="N328" s="1764"/>
      <c r="O328" s="1764"/>
      <c r="P328" s="1764"/>
      <c r="Q328" s="1764"/>
    </row>
    <row r="329" spans="2:17" ht="15.75">
      <c r="B329" s="1764"/>
      <c r="C329" s="1764"/>
      <c r="D329" s="1764"/>
      <c r="E329" s="1764"/>
      <c r="F329" s="1764"/>
      <c r="G329" s="1764"/>
      <c r="H329" s="1764"/>
      <c r="I329" s="1764"/>
      <c r="J329" s="1764"/>
      <c r="K329" s="1764"/>
      <c r="L329" s="1764"/>
      <c r="M329" s="1764"/>
      <c r="N329" s="1764"/>
      <c r="O329" s="1764"/>
      <c r="P329" s="1764"/>
      <c r="Q329" s="1764"/>
    </row>
    <row r="330" spans="2:17" ht="15.75">
      <c r="B330" s="1764"/>
      <c r="C330" s="1764"/>
      <c r="D330" s="1764"/>
      <c r="E330" s="1764"/>
      <c r="F330" s="1764"/>
      <c r="G330" s="1764"/>
      <c r="H330" s="1764"/>
      <c r="I330" s="1764"/>
      <c r="J330" s="1764"/>
      <c r="K330" s="1764"/>
      <c r="L330" s="1764"/>
      <c r="M330" s="1764"/>
      <c r="N330" s="1764"/>
      <c r="O330" s="1764"/>
      <c r="P330" s="1764"/>
      <c r="Q330" s="1764"/>
    </row>
    <row r="331" spans="2:17" ht="15.75">
      <c r="B331" s="1764"/>
      <c r="C331" s="1764"/>
      <c r="D331" s="1764"/>
      <c r="E331" s="1764"/>
      <c r="F331" s="1764"/>
      <c r="G331" s="1764"/>
      <c r="H331" s="1764"/>
      <c r="I331" s="1764"/>
      <c r="J331" s="1764"/>
      <c r="K331" s="1764"/>
      <c r="L331" s="1764"/>
      <c r="M331" s="1764"/>
      <c r="N331" s="1764"/>
      <c r="O331" s="1764"/>
      <c r="P331" s="1764"/>
      <c r="Q331" s="1764"/>
    </row>
    <row r="332" spans="2:17" ht="15.75">
      <c r="B332" s="1764"/>
      <c r="C332" s="1764"/>
      <c r="D332" s="1764"/>
      <c r="E332" s="1764"/>
      <c r="F332" s="1764"/>
      <c r="G332" s="1764"/>
      <c r="H332" s="1764"/>
      <c r="I332" s="1764"/>
      <c r="J332" s="1764"/>
      <c r="K332" s="1764"/>
      <c r="L332" s="1764"/>
      <c r="M332" s="1764"/>
      <c r="N332" s="1764"/>
      <c r="O332" s="1764"/>
      <c r="P332" s="1764"/>
      <c r="Q332" s="1764"/>
    </row>
    <row r="333" spans="2:17" ht="15.75">
      <c r="B333" s="1764"/>
      <c r="C333" s="1764"/>
      <c r="D333" s="1764"/>
      <c r="E333" s="1764"/>
      <c r="F333" s="1764"/>
      <c r="G333" s="1764"/>
      <c r="H333" s="1764"/>
      <c r="I333" s="1764"/>
      <c r="J333" s="1764"/>
      <c r="K333" s="1764"/>
      <c r="L333" s="1764"/>
      <c r="M333" s="1764"/>
      <c r="N333" s="1764"/>
      <c r="O333" s="1764"/>
      <c r="P333" s="1764"/>
      <c r="Q333" s="1764"/>
    </row>
    <row r="334" spans="2:17" ht="15.75">
      <c r="B334" s="1764"/>
      <c r="C334" s="1764"/>
      <c r="D334" s="1764"/>
      <c r="E334" s="1764"/>
      <c r="F334" s="1764"/>
      <c r="G334" s="1764"/>
      <c r="H334" s="1764"/>
      <c r="I334" s="1764"/>
      <c r="J334" s="1764"/>
      <c r="K334" s="1764"/>
      <c r="L334" s="1764"/>
      <c r="M334" s="1764"/>
      <c r="N334" s="1764"/>
      <c r="O334" s="1764"/>
      <c r="P334" s="1764"/>
      <c r="Q334" s="1764"/>
    </row>
    <row r="335" spans="2:17" ht="15.75">
      <c r="B335" s="1764"/>
      <c r="C335" s="1764"/>
      <c r="D335" s="1764"/>
      <c r="E335" s="1764"/>
      <c r="F335" s="1764"/>
      <c r="G335" s="1764"/>
      <c r="H335" s="1764"/>
      <c r="I335" s="1764"/>
      <c r="J335" s="1764"/>
      <c r="K335" s="1764"/>
      <c r="L335" s="1764"/>
      <c r="M335" s="1764"/>
      <c r="N335" s="1764"/>
      <c r="O335" s="1764"/>
      <c r="P335" s="1764"/>
      <c r="Q335" s="1764"/>
    </row>
    <row r="336" spans="2:17" ht="15.75">
      <c r="B336" s="1764"/>
      <c r="C336" s="1764"/>
      <c r="D336" s="1764"/>
      <c r="E336" s="1764"/>
      <c r="F336" s="1764"/>
      <c r="G336" s="1764"/>
      <c r="H336" s="1764"/>
      <c r="I336" s="1764"/>
      <c r="J336" s="1764"/>
      <c r="K336" s="1764"/>
      <c r="L336" s="1764"/>
      <c r="M336" s="1764"/>
      <c r="N336" s="1764"/>
      <c r="O336" s="1764"/>
      <c r="P336" s="1764"/>
      <c r="Q336" s="1764"/>
    </row>
    <row r="337" spans="2:17" ht="15.75">
      <c r="B337" s="1764"/>
      <c r="C337" s="1764"/>
      <c r="D337" s="1764"/>
      <c r="E337" s="1764"/>
      <c r="F337" s="1764"/>
      <c r="G337" s="1764"/>
      <c r="H337" s="1764"/>
      <c r="I337" s="1764"/>
      <c r="J337" s="1764"/>
      <c r="K337" s="1764"/>
      <c r="L337" s="1764"/>
      <c r="M337" s="1764"/>
      <c r="N337" s="1764"/>
      <c r="O337" s="1764"/>
      <c r="P337" s="1764"/>
      <c r="Q337" s="1764"/>
    </row>
    <row r="338" spans="2:17" ht="15.75">
      <c r="B338" s="1764"/>
      <c r="C338" s="1764"/>
      <c r="D338" s="1764"/>
      <c r="E338" s="1764"/>
      <c r="F338" s="1764"/>
      <c r="G338" s="1764"/>
      <c r="H338" s="1764"/>
      <c r="I338" s="1764"/>
      <c r="J338" s="1764"/>
      <c r="K338" s="1764"/>
      <c r="L338" s="1764"/>
      <c r="M338" s="1764"/>
      <c r="N338" s="1764"/>
      <c r="O338" s="1764"/>
      <c r="P338" s="1764"/>
      <c r="Q338" s="1764"/>
    </row>
    <row r="339" spans="2:17" ht="15.75">
      <c r="B339" s="1764"/>
      <c r="C339" s="1764"/>
      <c r="D339" s="1764"/>
      <c r="E339" s="1764"/>
      <c r="F339" s="1764"/>
      <c r="G339" s="1764"/>
      <c r="H339" s="1764"/>
      <c r="I339" s="1764"/>
      <c r="J339" s="1764"/>
      <c r="K339" s="1764"/>
      <c r="L339" s="1764"/>
      <c r="M339" s="1764"/>
      <c r="N339" s="1764"/>
      <c r="O339" s="1764"/>
      <c r="P339" s="1764"/>
      <c r="Q339" s="1764"/>
    </row>
    <row r="340" spans="2:17" ht="15.75">
      <c r="B340" s="1764"/>
      <c r="C340" s="1764"/>
      <c r="D340" s="1764"/>
      <c r="E340" s="1764"/>
      <c r="F340" s="1764"/>
      <c r="G340" s="1764"/>
      <c r="H340" s="1764"/>
      <c r="I340" s="1764"/>
      <c r="J340" s="1764"/>
      <c r="K340" s="1764"/>
      <c r="L340" s="1764"/>
      <c r="M340" s="1764"/>
      <c r="N340" s="1764"/>
      <c r="O340" s="1764"/>
      <c r="P340" s="1764"/>
      <c r="Q340" s="1764"/>
    </row>
    <row r="341" spans="2:17" ht="15.75">
      <c r="B341" s="1764"/>
      <c r="C341" s="1764"/>
      <c r="D341" s="1764"/>
      <c r="E341" s="1764"/>
      <c r="F341" s="1764"/>
      <c r="G341" s="1764"/>
      <c r="H341" s="1764"/>
      <c r="I341" s="1764"/>
      <c r="J341" s="1764"/>
      <c r="K341" s="1764"/>
      <c r="L341" s="1764"/>
      <c r="M341" s="1764"/>
      <c r="N341" s="1764"/>
      <c r="O341" s="1764"/>
      <c r="P341" s="1764"/>
      <c r="Q341" s="1764"/>
    </row>
    <row r="342" spans="2:17" ht="15.75">
      <c r="B342" s="1764"/>
      <c r="C342" s="1764"/>
      <c r="D342" s="1764"/>
      <c r="E342" s="1764"/>
      <c r="F342" s="1764"/>
      <c r="G342" s="1764"/>
      <c r="H342" s="1764"/>
      <c r="I342" s="1764"/>
      <c r="J342" s="1764"/>
      <c r="K342" s="1764"/>
      <c r="L342" s="1764"/>
      <c r="M342" s="1764"/>
      <c r="N342" s="1764"/>
      <c r="O342" s="1764"/>
      <c r="P342" s="1764"/>
      <c r="Q342" s="1764"/>
    </row>
    <row r="343" spans="2:17" ht="15.75">
      <c r="B343" s="1764"/>
      <c r="C343" s="1764"/>
      <c r="D343" s="1764"/>
      <c r="E343" s="1764"/>
      <c r="F343" s="1764"/>
      <c r="G343" s="1764"/>
      <c r="H343" s="1764"/>
      <c r="I343" s="1764"/>
      <c r="J343" s="1764"/>
      <c r="K343" s="1764"/>
      <c r="L343" s="1764"/>
      <c r="M343" s="1764"/>
      <c r="N343" s="1764"/>
      <c r="O343" s="1764"/>
      <c r="P343" s="1764"/>
      <c r="Q343" s="1764"/>
    </row>
    <row r="344" spans="2:17" ht="15.75">
      <c r="B344" s="1764"/>
      <c r="C344" s="1764"/>
      <c r="D344" s="1764"/>
      <c r="E344" s="1764"/>
      <c r="F344" s="1764"/>
      <c r="G344" s="1764"/>
      <c r="H344" s="1764"/>
      <c r="I344" s="1764"/>
      <c r="J344" s="1764"/>
      <c r="K344" s="1764"/>
      <c r="L344" s="1764"/>
      <c r="M344" s="1764"/>
      <c r="N344" s="1764"/>
      <c r="O344" s="1764"/>
      <c r="P344" s="1764"/>
      <c r="Q344" s="1764"/>
    </row>
    <row r="345" spans="2:17" ht="15.75">
      <c r="B345" s="1764"/>
      <c r="C345" s="1764"/>
      <c r="D345" s="1764"/>
      <c r="E345" s="1764"/>
      <c r="F345" s="1764"/>
      <c r="G345" s="1764"/>
      <c r="H345" s="1764"/>
      <c r="I345" s="1764"/>
      <c r="J345" s="1764"/>
      <c r="K345" s="1764"/>
      <c r="L345" s="1764"/>
      <c r="M345" s="1764"/>
      <c r="N345" s="1764"/>
      <c r="O345" s="1764"/>
      <c r="P345" s="1764"/>
      <c r="Q345" s="1764"/>
    </row>
    <row r="346" spans="2:17" ht="15.75">
      <c r="B346" s="1764"/>
      <c r="C346" s="1764"/>
      <c r="D346" s="1764"/>
      <c r="E346" s="1764"/>
      <c r="F346" s="1764"/>
      <c r="G346" s="1764"/>
      <c r="H346" s="1764"/>
      <c r="I346" s="1764"/>
      <c r="J346" s="1764"/>
      <c r="K346" s="1764"/>
      <c r="L346" s="1764"/>
      <c r="M346" s="1764"/>
      <c r="N346" s="1764"/>
      <c r="O346" s="1764"/>
      <c r="P346" s="1764"/>
      <c r="Q346" s="1764"/>
    </row>
    <row r="347" spans="2:17" ht="15.75">
      <c r="B347" s="1764"/>
      <c r="C347" s="1764"/>
      <c r="D347" s="1764"/>
      <c r="E347" s="1764"/>
      <c r="F347" s="1764"/>
      <c r="G347" s="1764"/>
      <c r="H347" s="1764"/>
      <c r="I347" s="1764"/>
      <c r="J347" s="1764"/>
      <c r="K347" s="1764"/>
      <c r="L347" s="1764"/>
      <c r="M347" s="1764"/>
      <c r="N347" s="1764"/>
      <c r="O347" s="1764"/>
      <c r="P347" s="1764"/>
      <c r="Q347" s="1764"/>
    </row>
    <row r="348" spans="2:17" ht="15.75">
      <c r="B348" s="1764"/>
      <c r="C348" s="1764"/>
      <c r="D348" s="1764"/>
      <c r="E348" s="1764"/>
      <c r="F348" s="1764"/>
      <c r="G348" s="1764"/>
      <c r="H348" s="1764"/>
      <c r="I348" s="1764"/>
      <c r="J348" s="1764"/>
      <c r="K348" s="1764"/>
      <c r="L348" s="1764"/>
      <c r="M348" s="1764"/>
      <c r="N348" s="1764"/>
      <c r="O348" s="1764"/>
      <c r="P348" s="1764"/>
      <c r="Q348" s="1764"/>
    </row>
    <row r="349" spans="2:17" ht="15.75">
      <c r="B349" s="1764"/>
      <c r="C349" s="1764"/>
      <c r="D349" s="1764"/>
      <c r="E349" s="1764"/>
      <c r="F349" s="1764"/>
      <c r="G349" s="1764"/>
      <c r="H349" s="1764"/>
      <c r="I349" s="1764"/>
      <c r="J349" s="1764"/>
      <c r="K349" s="1764"/>
      <c r="L349" s="1764"/>
      <c r="M349" s="1764"/>
      <c r="N349" s="1764"/>
      <c r="O349" s="1764"/>
      <c r="P349" s="1764"/>
      <c r="Q349" s="1764"/>
    </row>
    <row r="350" spans="2:17" ht="15.75">
      <c r="B350" s="1764"/>
      <c r="C350" s="1764"/>
      <c r="D350" s="1764"/>
      <c r="E350" s="1764"/>
      <c r="F350" s="1764"/>
      <c r="G350" s="1764"/>
      <c r="H350" s="1764"/>
      <c r="I350" s="1764"/>
      <c r="J350" s="1764"/>
      <c r="K350" s="1764"/>
      <c r="L350" s="1764"/>
      <c r="M350" s="1764"/>
      <c r="N350" s="1764"/>
      <c r="O350" s="1764"/>
      <c r="P350" s="1764"/>
      <c r="Q350" s="1764"/>
    </row>
    <row r="351" spans="2:17" ht="15.75">
      <c r="B351" s="1764"/>
      <c r="C351" s="1764"/>
      <c r="D351" s="1764"/>
      <c r="E351" s="1764"/>
      <c r="F351" s="1764"/>
      <c r="G351" s="1764"/>
      <c r="H351" s="1764"/>
      <c r="I351" s="1764"/>
      <c r="J351" s="1764"/>
      <c r="K351" s="1764"/>
      <c r="L351" s="1764"/>
      <c r="M351" s="1764"/>
      <c r="N351" s="1764"/>
      <c r="O351" s="1764"/>
      <c r="P351" s="1764"/>
      <c r="Q351" s="1764"/>
    </row>
    <row r="352" spans="2:17" ht="15.75">
      <c r="B352" s="1764"/>
      <c r="C352" s="1764"/>
      <c r="D352" s="1764"/>
      <c r="E352" s="1764"/>
      <c r="F352" s="1764"/>
      <c r="G352" s="1764"/>
      <c r="H352" s="1764"/>
      <c r="I352" s="1764"/>
      <c r="J352" s="1764"/>
      <c r="K352" s="1764"/>
      <c r="L352" s="1764"/>
      <c r="M352" s="1764"/>
      <c r="N352" s="1764"/>
      <c r="O352" s="1764"/>
      <c r="P352" s="1764"/>
      <c r="Q352" s="1764"/>
    </row>
    <row r="353" spans="2:17" ht="15.75">
      <c r="B353" s="1764"/>
      <c r="C353" s="1764"/>
      <c r="D353" s="1764"/>
      <c r="E353" s="1764"/>
      <c r="F353" s="1764"/>
      <c r="G353" s="1764"/>
      <c r="H353" s="1764"/>
      <c r="I353" s="1764"/>
      <c r="J353" s="1764"/>
      <c r="K353" s="1764"/>
      <c r="L353" s="1764"/>
      <c r="M353" s="1764"/>
      <c r="N353" s="1764"/>
      <c r="O353" s="1764"/>
      <c r="P353" s="1764"/>
      <c r="Q353" s="1764"/>
    </row>
    <row r="354" spans="2:17" ht="15.75">
      <c r="B354" s="1764"/>
      <c r="C354" s="1764"/>
      <c r="D354" s="1764"/>
      <c r="E354" s="1764"/>
      <c r="F354" s="1764"/>
      <c r="G354" s="1764"/>
      <c r="H354" s="1764"/>
      <c r="I354" s="1764"/>
      <c r="J354" s="1764"/>
      <c r="K354" s="1764"/>
      <c r="L354" s="1764"/>
      <c r="M354" s="1764"/>
      <c r="N354" s="1764"/>
      <c r="O354" s="1764"/>
      <c r="P354" s="1764"/>
      <c r="Q354" s="1764"/>
    </row>
    <row r="355" spans="2:17" ht="15.75">
      <c r="B355" s="1764"/>
      <c r="C355" s="1764"/>
      <c r="D355" s="1764"/>
      <c r="E355" s="1764"/>
      <c r="F355" s="1764"/>
      <c r="G355" s="1764"/>
      <c r="H355" s="1764"/>
      <c r="I355" s="1764"/>
      <c r="J355" s="1764"/>
      <c r="K355" s="1764"/>
      <c r="L355" s="1764"/>
      <c r="M355" s="1764"/>
      <c r="N355" s="1764"/>
      <c r="O355" s="1764"/>
      <c r="P355" s="1764"/>
      <c r="Q355" s="1764"/>
    </row>
    <row r="356" spans="2:17" ht="15.75">
      <c r="B356" s="1764"/>
      <c r="C356" s="1764"/>
      <c r="D356" s="1764"/>
      <c r="E356" s="1764"/>
      <c r="F356" s="1764"/>
      <c r="G356" s="1764"/>
      <c r="H356" s="1764"/>
      <c r="I356" s="1764"/>
      <c r="J356" s="1764"/>
      <c r="K356" s="1764"/>
      <c r="L356" s="1764"/>
      <c r="M356" s="1764"/>
      <c r="N356" s="1764"/>
      <c r="O356" s="1764"/>
      <c r="P356" s="1764"/>
      <c r="Q356" s="1764"/>
    </row>
    <row r="357" spans="2:17" ht="15.75">
      <c r="B357" s="1764"/>
      <c r="C357" s="1764"/>
      <c r="D357" s="1764"/>
      <c r="E357" s="1764"/>
      <c r="F357" s="1764"/>
      <c r="G357" s="1764"/>
      <c r="H357" s="1764"/>
      <c r="I357" s="1764"/>
      <c r="J357" s="1764"/>
      <c r="K357" s="1764"/>
      <c r="L357" s="1764"/>
      <c r="M357" s="1764"/>
      <c r="N357" s="1764"/>
      <c r="O357" s="1764"/>
      <c r="P357" s="1764"/>
      <c r="Q357" s="1764"/>
    </row>
    <row r="358" spans="2:17" ht="15.75">
      <c r="B358" s="1764"/>
      <c r="C358" s="1764"/>
      <c r="D358" s="1764"/>
      <c r="E358" s="1764"/>
      <c r="F358" s="1764"/>
      <c r="G358" s="1764"/>
      <c r="H358" s="1764"/>
      <c r="I358" s="1764"/>
      <c r="J358" s="1764"/>
      <c r="K358" s="1764"/>
      <c r="L358" s="1764"/>
      <c r="M358" s="1764"/>
      <c r="N358" s="1764"/>
      <c r="O358" s="1764"/>
      <c r="P358" s="1764"/>
      <c r="Q358" s="1764"/>
    </row>
    <row r="359" spans="2:17" ht="15.75">
      <c r="B359" s="1764"/>
      <c r="C359" s="1764"/>
      <c r="D359" s="1764"/>
      <c r="E359" s="1764"/>
      <c r="F359" s="1764"/>
      <c r="G359" s="1764"/>
      <c r="H359" s="1764"/>
      <c r="I359" s="1764"/>
      <c r="J359" s="1764"/>
      <c r="K359" s="1764"/>
      <c r="L359" s="1764"/>
      <c r="M359" s="1764"/>
      <c r="N359" s="1764"/>
      <c r="O359" s="1764"/>
      <c r="P359" s="1764"/>
      <c r="Q359" s="1764"/>
    </row>
    <row r="360" spans="2:17" ht="15.75">
      <c r="B360" s="1764"/>
      <c r="C360" s="1764"/>
      <c r="D360" s="1764"/>
      <c r="E360" s="1764"/>
      <c r="F360" s="1764"/>
      <c r="G360" s="1764"/>
      <c r="H360" s="1764"/>
      <c r="I360" s="1764"/>
      <c r="J360" s="1764"/>
      <c r="K360" s="1764"/>
      <c r="L360" s="1764"/>
      <c r="M360" s="1764"/>
      <c r="N360" s="1764"/>
      <c r="O360" s="1764"/>
      <c r="P360" s="1764"/>
      <c r="Q360" s="1764"/>
    </row>
    <row r="361" spans="2:17" ht="15.75">
      <c r="B361" s="1764"/>
      <c r="C361" s="1764"/>
      <c r="D361" s="1764"/>
      <c r="E361" s="1764"/>
      <c r="F361" s="1764"/>
      <c r="G361" s="1764"/>
      <c r="H361" s="1764"/>
      <c r="I361" s="1764"/>
      <c r="J361" s="1764"/>
      <c r="K361" s="1764"/>
      <c r="L361" s="1764"/>
      <c r="M361" s="1764"/>
      <c r="N361" s="1764"/>
      <c r="O361" s="1764"/>
      <c r="P361" s="1764"/>
      <c r="Q361" s="1764"/>
    </row>
    <row r="362" spans="2:17" ht="15.75">
      <c r="B362" s="1764"/>
      <c r="C362" s="1764"/>
      <c r="D362" s="1764"/>
      <c r="E362" s="1764"/>
      <c r="F362" s="1764"/>
      <c r="G362" s="1764"/>
      <c r="H362" s="1764"/>
      <c r="I362" s="1764"/>
      <c r="J362" s="1764"/>
      <c r="K362" s="1764"/>
      <c r="L362" s="1764"/>
      <c r="M362" s="1764"/>
      <c r="N362" s="1764"/>
      <c r="O362" s="1764"/>
      <c r="P362" s="1764"/>
      <c r="Q362" s="1764"/>
    </row>
    <row r="363" spans="2:17" ht="15.75">
      <c r="B363" s="1764"/>
      <c r="C363" s="1764"/>
      <c r="D363" s="1764"/>
      <c r="E363" s="1764"/>
      <c r="F363" s="1764"/>
      <c r="G363" s="1764"/>
      <c r="H363" s="1764"/>
      <c r="I363" s="1764"/>
      <c r="J363" s="1764"/>
      <c r="K363" s="1764"/>
      <c r="L363" s="1764"/>
      <c r="M363" s="1764"/>
      <c r="N363" s="1764"/>
      <c r="O363" s="1764"/>
      <c r="P363" s="1764"/>
      <c r="Q363" s="1764"/>
    </row>
    <row r="364" spans="2:17" ht="15.75">
      <c r="B364" s="1764"/>
      <c r="C364" s="1764"/>
      <c r="D364" s="1764"/>
      <c r="E364" s="1764"/>
      <c r="F364" s="1764"/>
      <c r="G364" s="1764"/>
      <c r="H364" s="1764"/>
      <c r="I364" s="1764"/>
      <c r="J364" s="1764"/>
      <c r="K364" s="1764"/>
      <c r="L364" s="1764"/>
      <c r="M364" s="1764"/>
      <c r="N364" s="1764"/>
      <c r="O364" s="1764"/>
      <c r="P364" s="1764"/>
      <c r="Q364" s="1764"/>
    </row>
    <row r="365" spans="2:17" ht="15.75">
      <c r="B365" s="1764"/>
      <c r="C365" s="1764"/>
      <c r="D365" s="1764"/>
      <c r="E365" s="1764"/>
      <c r="F365" s="1764"/>
      <c r="G365" s="1764"/>
      <c r="H365" s="1764"/>
      <c r="I365" s="1764"/>
      <c r="J365" s="1764"/>
      <c r="K365" s="1764"/>
      <c r="L365" s="1764"/>
      <c r="M365" s="1764"/>
      <c r="N365" s="1764"/>
      <c r="O365" s="1764"/>
      <c r="P365" s="1764"/>
      <c r="Q365" s="1764"/>
    </row>
    <row r="366" spans="2:17" ht="15.75">
      <c r="B366" s="1764"/>
      <c r="C366" s="1764"/>
      <c r="D366" s="1764"/>
      <c r="E366" s="1764"/>
      <c r="F366" s="1764"/>
      <c r="G366" s="1764"/>
      <c r="H366" s="1764"/>
      <c r="I366" s="1764"/>
      <c r="J366" s="1764"/>
      <c r="K366" s="1764"/>
      <c r="L366" s="1764"/>
      <c r="M366" s="1764"/>
      <c r="N366" s="1764"/>
      <c r="O366" s="1764"/>
      <c r="P366" s="1764"/>
      <c r="Q366" s="1764"/>
    </row>
    <row r="367" spans="2:17" ht="15.75">
      <c r="B367" s="1764"/>
      <c r="C367" s="1764"/>
      <c r="D367" s="1764"/>
      <c r="E367" s="1764"/>
      <c r="F367" s="1764"/>
      <c r="G367" s="1764"/>
      <c r="H367" s="1764"/>
      <c r="I367" s="1764"/>
      <c r="J367" s="1764"/>
      <c r="K367" s="1764"/>
      <c r="L367" s="1764"/>
      <c r="M367" s="1764"/>
      <c r="N367" s="1764"/>
      <c r="O367" s="1764"/>
      <c r="P367" s="1764"/>
      <c r="Q367" s="1764"/>
    </row>
    <row r="368" spans="2:17" ht="15.75">
      <c r="B368" s="1764"/>
      <c r="C368" s="1764"/>
      <c r="D368" s="1764"/>
      <c r="E368" s="1764"/>
      <c r="F368" s="1764"/>
      <c r="G368" s="1764"/>
      <c r="H368" s="1764"/>
      <c r="I368" s="1764"/>
      <c r="J368" s="1764"/>
      <c r="K368" s="1764"/>
      <c r="L368" s="1764"/>
      <c r="M368" s="1764"/>
      <c r="N368" s="1764"/>
      <c r="O368" s="1764"/>
      <c r="P368" s="1764"/>
      <c r="Q368" s="1764"/>
    </row>
    <row r="369" spans="2:17" ht="15.75">
      <c r="B369" s="1764"/>
      <c r="C369" s="1764"/>
      <c r="D369" s="1764"/>
      <c r="E369" s="1764"/>
      <c r="F369" s="1764"/>
      <c r="G369" s="1764"/>
      <c r="H369" s="1764"/>
      <c r="I369" s="1764"/>
      <c r="J369" s="1764"/>
      <c r="K369" s="1764"/>
      <c r="L369" s="1764"/>
      <c r="M369" s="1764"/>
      <c r="N369" s="1764"/>
      <c r="O369" s="1764"/>
      <c r="P369" s="1764"/>
      <c r="Q369" s="1764"/>
    </row>
    <row r="370" spans="2:17" ht="15.75">
      <c r="B370" s="1764"/>
      <c r="C370" s="1764"/>
      <c r="D370" s="1764"/>
      <c r="E370" s="1764"/>
      <c r="F370" s="1764"/>
      <c r="G370" s="1764"/>
      <c r="H370" s="1764"/>
      <c r="I370" s="1764"/>
      <c r="J370" s="1764"/>
      <c r="K370" s="1764"/>
      <c r="L370" s="1764"/>
      <c r="M370" s="1764"/>
      <c r="N370" s="1764"/>
      <c r="O370" s="1764"/>
      <c r="P370" s="1764"/>
      <c r="Q370" s="1764"/>
    </row>
    <row r="371" spans="2:17" ht="15.75">
      <c r="B371" s="1764"/>
      <c r="C371" s="1764"/>
      <c r="D371" s="1764"/>
      <c r="E371" s="1764"/>
      <c r="F371" s="1764"/>
      <c r="G371" s="1764"/>
      <c r="H371" s="1764"/>
      <c r="I371" s="1764"/>
      <c r="J371" s="1764"/>
      <c r="K371" s="1764"/>
      <c r="L371" s="1764"/>
      <c r="M371" s="1764"/>
      <c r="N371" s="1764"/>
      <c r="O371" s="1764"/>
      <c r="P371" s="1764"/>
      <c r="Q371" s="1764"/>
    </row>
    <row r="372" spans="2:17" ht="15.75">
      <c r="B372" s="1764"/>
      <c r="C372" s="1764"/>
      <c r="D372" s="1764"/>
      <c r="E372" s="1764"/>
      <c r="F372" s="1764"/>
      <c r="G372" s="1764"/>
      <c r="H372" s="1764"/>
      <c r="I372" s="1764"/>
      <c r="J372" s="1764"/>
      <c r="K372" s="1764"/>
      <c r="L372" s="1764"/>
      <c r="M372" s="1764"/>
      <c r="N372" s="1764"/>
      <c r="O372" s="1764"/>
      <c r="P372" s="1764"/>
      <c r="Q372" s="1764"/>
    </row>
    <row r="373" spans="2:17" ht="15.75">
      <c r="B373" s="1764"/>
      <c r="C373" s="1764"/>
      <c r="D373" s="1764"/>
      <c r="E373" s="1764"/>
      <c r="F373" s="1764"/>
      <c r="G373" s="1764"/>
      <c r="H373" s="1764"/>
      <c r="I373" s="1764"/>
      <c r="J373" s="1764"/>
      <c r="K373" s="1764"/>
      <c r="L373" s="1764"/>
      <c r="M373" s="1764"/>
      <c r="N373" s="1764"/>
      <c r="O373" s="1764"/>
      <c r="P373" s="1764"/>
      <c r="Q373" s="1764"/>
    </row>
  </sheetData>
  <sheetProtection/>
  <mergeCells count="120">
    <mergeCell ref="D43:E43"/>
    <mergeCell ref="F43:G43"/>
    <mergeCell ref="E48:F48"/>
    <mergeCell ref="H48:I48"/>
    <mergeCell ref="J48:O48"/>
    <mergeCell ref="J49:K49"/>
    <mergeCell ref="P41:Q41"/>
    <mergeCell ref="R41:S41"/>
    <mergeCell ref="D42:E42"/>
    <mergeCell ref="F42:G42"/>
    <mergeCell ref="H42:I43"/>
    <mergeCell ref="J42:K43"/>
    <mergeCell ref="L42:M43"/>
    <mergeCell ref="N42:O43"/>
    <mergeCell ref="P42:Q43"/>
    <mergeCell ref="R42:S43"/>
    <mergeCell ref="D41:E41"/>
    <mergeCell ref="F41:G41"/>
    <mergeCell ref="H41:I41"/>
    <mergeCell ref="J41:K41"/>
    <mergeCell ref="L41:M41"/>
    <mergeCell ref="N41:O41"/>
    <mergeCell ref="M37:N37"/>
    <mergeCell ref="O37:P37"/>
    <mergeCell ref="M38:N38"/>
    <mergeCell ref="O38:P38"/>
    <mergeCell ref="B39:Q39"/>
    <mergeCell ref="A40:G40"/>
    <mergeCell ref="H40:S40"/>
    <mergeCell ref="M34:N34"/>
    <mergeCell ref="O34:P34"/>
    <mergeCell ref="M35:N35"/>
    <mergeCell ref="O35:P35"/>
    <mergeCell ref="M36:N36"/>
    <mergeCell ref="O36:P36"/>
    <mergeCell ref="M31:N31"/>
    <mergeCell ref="O31:P31"/>
    <mergeCell ref="M32:N32"/>
    <mergeCell ref="O32:P32"/>
    <mergeCell ref="M33:N33"/>
    <mergeCell ref="O33:P33"/>
    <mergeCell ref="M28:N28"/>
    <mergeCell ref="O28:P28"/>
    <mergeCell ref="M29:N29"/>
    <mergeCell ref="O29:P29"/>
    <mergeCell ref="M30:N30"/>
    <mergeCell ref="O30:P30"/>
    <mergeCell ref="M25:N25"/>
    <mergeCell ref="O25:P25"/>
    <mergeCell ref="M26:N26"/>
    <mergeCell ref="O26:P26"/>
    <mergeCell ref="M27:N27"/>
    <mergeCell ref="O27:P27"/>
    <mergeCell ref="R21:R22"/>
    <mergeCell ref="S21:S22"/>
    <mergeCell ref="M23:N23"/>
    <mergeCell ref="O23:P23"/>
    <mergeCell ref="M24:N24"/>
    <mergeCell ref="O24:P24"/>
    <mergeCell ref="J21:J22"/>
    <mergeCell ref="K21:K22"/>
    <mergeCell ref="L21:L22"/>
    <mergeCell ref="M21:N22"/>
    <mergeCell ref="O21:P22"/>
    <mergeCell ref="Q21:Q22"/>
    <mergeCell ref="A21:A22"/>
    <mergeCell ref="C21:C22"/>
    <mergeCell ref="D21:D22"/>
    <mergeCell ref="E21:E22"/>
    <mergeCell ref="G21:G22"/>
    <mergeCell ref="I21:I22"/>
    <mergeCell ref="A18:B18"/>
    <mergeCell ref="C18:D18"/>
    <mergeCell ref="M18:N18"/>
    <mergeCell ref="A19:Q19"/>
    <mergeCell ref="A20:F20"/>
    <mergeCell ref="G20:L20"/>
    <mergeCell ref="M20:S20"/>
    <mergeCell ref="A16:B16"/>
    <mergeCell ref="C16:D16"/>
    <mergeCell ref="M16:N16"/>
    <mergeCell ref="A17:B17"/>
    <mergeCell ref="C17:D17"/>
    <mergeCell ref="M17:N17"/>
    <mergeCell ref="A14:B14"/>
    <mergeCell ref="C14:D14"/>
    <mergeCell ref="M14:N14"/>
    <mergeCell ref="A15:B15"/>
    <mergeCell ref="C15:D15"/>
    <mergeCell ref="M15:N15"/>
    <mergeCell ref="S10:S11"/>
    <mergeCell ref="C11:D11"/>
    <mergeCell ref="A12:B12"/>
    <mergeCell ref="C12:D12"/>
    <mergeCell ref="M12:N12"/>
    <mergeCell ref="A13:B13"/>
    <mergeCell ref="C13:D13"/>
    <mergeCell ref="M13:N13"/>
    <mergeCell ref="L10:L11"/>
    <mergeCell ref="M10:N11"/>
    <mergeCell ref="O10:O11"/>
    <mergeCell ref="P10:P11"/>
    <mergeCell ref="Q10:Q11"/>
    <mergeCell ref="R10:R11"/>
    <mergeCell ref="A8:S8"/>
    <mergeCell ref="A9:N9"/>
    <mergeCell ref="O9:S9"/>
    <mergeCell ref="A10:B11"/>
    <mergeCell ref="C10:D10"/>
    <mergeCell ref="E10:E11"/>
    <mergeCell ref="F10:F11"/>
    <mergeCell ref="G10:G11"/>
    <mergeCell ref="H10:H11"/>
    <mergeCell ref="I10:K10"/>
    <mergeCell ref="P1:S1"/>
    <mergeCell ref="A3:Q3"/>
    <mergeCell ref="A4:S4"/>
    <mergeCell ref="A5:S5"/>
    <mergeCell ref="A6:S6"/>
    <mergeCell ref="A7:S7"/>
  </mergeCells>
  <printOptions/>
  <pageMargins left="1.07" right="0.48" top="0.81" bottom="0.984251968503937" header="0.5118110236220472" footer="0.5118110236220472"/>
  <pageSetup horizontalDpi="600" verticalDpi="600" orientation="landscape" paperSize="9" scale="50" r:id="rId4"/>
  <rowBreaks count="1" manualBreakCount="1">
    <brk id="47" max="255" man="1"/>
  </rowBreaks>
  <drawing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20">
    <tabColor theme="7" tint="0.39998000860214233"/>
    <pageSetUpPr fitToPage="1"/>
  </sheetPr>
  <dimension ref="A1:M19"/>
  <sheetViews>
    <sheetView showGridLines="0" view="pageBreakPreview" zoomScale="85" zoomScaleNormal="75" zoomScaleSheetLayoutView="85" zoomScalePageLayoutView="0" workbookViewId="0" topLeftCell="A1">
      <selection activeCell="T13" sqref="T13"/>
    </sheetView>
  </sheetViews>
  <sheetFormatPr defaultColWidth="9.00390625" defaultRowHeight="12.75"/>
  <cols>
    <col min="1" max="1" width="6.625" style="821" customWidth="1"/>
    <col min="2" max="2" width="55.625" style="821" customWidth="1"/>
    <col min="3" max="4" width="16.625" style="821" customWidth="1"/>
    <col min="5" max="5" width="24.00390625" style="821" customWidth="1"/>
    <col min="6" max="6" width="16.625" style="821" customWidth="1"/>
    <col min="7" max="7" width="19.00390625" style="821" customWidth="1"/>
    <col min="8" max="9" width="14.875" style="821" customWidth="1"/>
    <col min="10" max="10" width="19.625" style="821" customWidth="1"/>
    <col min="11" max="11" width="20.125" style="821" hidden="1" customWidth="1"/>
    <col min="12" max="12" width="17.125" style="821" hidden="1" customWidth="1"/>
    <col min="13" max="13" width="17.875" style="821" hidden="1" customWidth="1"/>
    <col min="14" max="15" width="9.375" style="821" customWidth="1"/>
    <col min="16" max="16384" width="9.375" style="821" customWidth="1"/>
  </cols>
  <sheetData>
    <row r="1" spans="1:13" ht="20.25" customHeight="1">
      <c r="A1" s="2649" t="str">
        <f>Анкета!A5</f>
        <v>Теплоснабжающая организация</v>
      </c>
      <c r="B1" s="2649"/>
      <c r="C1" s="2649"/>
      <c r="D1" s="2649"/>
      <c r="E1" s="2649"/>
      <c r="F1" s="2649"/>
      <c r="G1" s="2649"/>
      <c r="H1" s="2649"/>
      <c r="I1" s="2649"/>
      <c r="J1" s="2649"/>
      <c r="K1" s="1484"/>
      <c r="L1" s="1484"/>
      <c r="M1" s="1484"/>
    </row>
    <row r="2" spans="1:13" ht="18.75" customHeight="1" thickBot="1">
      <c r="A2" s="2650" t="s">
        <v>78</v>
      </c>
      <c r="B2" s="2650"/>
      <c r="C2" s="2650"/>
      <c r="D2" s="2650"/>
      <c r="E2" s="2650"/>
      <c r="F2" s="2650"/>
      <c r="G2" s="2650"/>
      <c r="H2" s="2650"/>
      <c r="I2" s="2650"/>
      <c r="J2" s="2650"/>
      <c r="K2" s="1259"/>
      <c r="L2" s="1259"/>
      <c r="M2" s="1259"/>
    </row>
    <row r="3" spans="1:13" ht="18.75" thickBot="1">
      <c r="A3" s="2739" t="s">
        <v>191</v>
      </c>
      <c r="B3" s="2739" t="s">
        <v>118</v>
      </c>
      <c r="C3" s="2686" t="s">
        <v>303</v>
      </c>
      <c r="D3" s="2910" t="s">
        <v>878</v>
      </c>
      <c r="E3" s="2911"/>
      <c r="F3" s="2912"/>
      <c r="G3" s="2913" t="s">
        <v>823</v>
      </c>
      <c r="H3" s="2915" t="s">
        <v>863</v>
      </c>
      <c r="I3" s="2916"/>
      <c r="J3" s="2917"/>
      <c r="K3" s="2918" t="s">
        <v>864</v>
      </c>
      <c r="L3" s="2919"/>
      <c r="M3" s="2920"/>
    </row>
    <row r="4" spans="1:13" s="822" customFormat="1" ht="18.75" thickBot="1">
      <c r="A4" s="2740"/>
      <c r="B4" s="2740"/>
      <c r="C4" s="2687"/>
      <c r="D4" s="1475" t="s">
        <v>137</v>
      </c>
      <c r="E4" s="1486" t="s">
        <v>569</v>
      </c>
      <c r="F4" s="1487" t="s">
        <v>570</v>
      </c>
      <c r="G4" s="2914"/>
      <c r="H4" s="1534" t="s">
        <v>137</v>
      </c>
      <c r="I4" s="1535" t="s">
        <v>534</v>
      </c>
      <c r="J4" s="2136" t="s">
        <v>305</v>
      </c>
      <c r="K4" s="1536" t="s">
        <v>137</v>
      </c>
      <c r="L4" s="1537" t="s">
        <v>534</v>
      </c>
      <c r="M4" s="1538" t="s">
        <v>305</v>
      </c>
    </row>
    <row r="5" spans="1:13" s="986" customFormat="1" ht="18">
      <c r="A5" s="1539" t="s">
        <v>122</v>
      </c>
      <c r="B5" s="1540" t="s">
        <v>345</v>
      </c>
      <c r="C5" s="1275" t="s">
        <v>136</v>
      </c>
      <c r="D5" s="1276">
        <f>E5+F5</f>
        <v>0</v>
      </c>
      <c r="E5" s="1541">
        <f>E6+E7+E8</f>
        <v>0</v>
      </c>
      <c r="F5" s="1542">
        <f>F6+F7+F8</f>
        <v>0</v>
      </c>
      <c r="G5" s="1543">
        <f>G6+G7+G8</f>
        <v>0</v>
      </c>
      <c r="H5" s="1544">
        <f>I5+J5</f>
        <v>0</v>
      </c>
      <c r="I5" s="1545">
        <f>I6+I7+I8</f>
        <v>0</v>
      </c>
      <c r="J5" s="2137">
        <f>J6+J7+J8</f>
        <v>0</v>
      </c>
      <c r="K5" s="2138">
        <f aca="true" t="shared" si="0" ref="K5:K12">L5+M5</f>
        <v>0</v>
      </c>
      <c r="L5" s="1546">
        <f>L6+L7+L8</f>
        <v>0</v>
      </c>
      <c r="M5" s="1546">
        <f>M6+M7+M8</f>
        <v>0</v>
      </c>
    </row>
    <row r="6" spans="1:13" ht="18">
      <c r="A6" s="1501" t="s">
        <v>138</v>
      </c>
      <c r="B6" s="1199" t="s">
        <v>346</v>
      </c>
      <c r="C6" s="1547" t="s">
        <v>136</v>
      </c>
      <c r="D6" s="1285"/>
      <c r="E6" s="1548"/>
      <c r="F6" s="1549"/>
      <c r="G6" s="1550"/>
      <c r="H6" s="1551"/>
      <c r="I6" s="2149"/>
      <c r="J6" s="2150"/>
      <c r="K6" s="2139">
        <f t="shared" si="0"/>
        <v>0</v>
      </c>
      <c r="L6" s="2141"/>
      <c r="M6" s="2142"/>
    </row>
    <row r="7" spans="1:13" ht="18">
      <c r="A7" s="1501" t="s">
        <v>139</v>
      </c>
      <c r="B7" s="1199" t="s">
        <v>357</v>
      </c>
      <c r="C7" s="1547" t="s">
        <v>136</v>
      </c>
      <c r="D7" s="1285"/>
      <c r="E7" s="1548"/>
      <c r="F7" s="1549"/>
      <c r="G7" s="1550"/>
      <c r="H7" s="1551"/>
      <c r="I7" s="2149"/>
      <c r="J7" s="2150"/>
      <c r="K7" s="2139">
        <f t="shared" si="0"/>
        <v>0</v>
      </c>
      <c r="L7" s="2141"/>
      <c r="M7" s="2142"/>
    </row>
    <row r="8" spans="1:13" ht="18">
      <c r="A8" s="1501" t="s">
        <v>143</v>
      </c>
      <c r="B8" s="1199" t="s">
        <v>347</v>
      </c>
      <c r="C8" s="1547" t="s">
        <v>136</v>
      </c>
      <c r="D8" s="1285"/>
      <c r="E8" s="1548"/>
      <c r="F8" s="1549"/>
      <c r="G8" s="1550"/>
      <c r="H8" s="1551"/>
      <c r="I8" s="2149"/>
      <c r="J8" s="2150"/>
      <c r="K8" s="2139">
        <f t="shared" si="0"/>
        <v>0</v>
      </c>
      <c r="L8" s="2141"/>
      <c r="M8" s="2142"/>
    </row>
    <row r="9" spans="1:13" ht="18">
      <c r="A9" s="1552">
        <v>2</v>
      </c>
      <c r="B9" s="1214" t="s">
        <v>358</v>
      </c>
      <c r="C9" s="1297" t="s">
        <v>136</v>
      </c>
      <c r="D9" s="1553"/>
      <c r="E9" s="1554"/>
      <c r="F9" s="1555"/>
      <c r="G9" s="1556"/>
      <c r="H9" s="1551"/>
      <c r="I9" s="2149"/>
      <c r="J9" s="2150"/>
      <c r="K9" s="2139">
        <f t="shared" si="0"/>
        <v>0</v>
      </c>
      <c r="L9" s="2141"/>
      <c r="M9" s="2142"/>
    </row>
    <row r="10" spans="1:13" ht="18">
      <c r="A10" s="1501" t="s">
        <v>120</v>
      </c>
      <c r="B10" s="1199" t="s">
        <v>348</v>
      </c>
      <c r="C10" s="1547" t="s">
        <v>136</v>
      </c>
      <c r="D10" s="1285"/>
      <c r="E10" s="1548"/>
      <c r="F10" s="1549"/>
      <c r="G10" s="1550"/>
      <c r="H10" s="1557"/>
      <c r="I10" s="2149"/>
      <c r="J10" s="2150"/>
      <c r="K10" s="2139">
        <f t="shared" si="0"/>
        <v>0</v>
      </c>
      <c r="L10" s="2143"/>
      <c r="M10" s="2144"/>
    </row>
    <row r="11" spans="1:13" s="986" customFormat="1" ht="18">
      <c r="A11" s="1552" t="s">
        <v>124</v>
      </c>
      <c r="B11" s="1558" t="s">
        <v>506</v>
      </c>
      <c r="C11" s="1297" t="s">
        <v>136</v>
      </c>
      <c r="D11" s="1553"/>
      <c r="E11" s="1554"/>
      <c r="F11" s="1555"/>
      <c r="G11" s="1556"/>
      <c r="H11" s="2155"/>
      <c r="I11" s="2151"/>
      <c r="J11" s="2152"/>
      <c r="K11" s="2139">
        <f t="shared" si="0"/>
        <v>0</v>
      </c>
      <c r="L11" s="2145"/>
      <c r="M11" s="2146"/>
    </row>
    <row r="12" spans="1:13" s="986" customFormat="1" ht="18.75" thickBot="1">
      <c r="A12" s="1559" t="s">
        <v>125</v>
      </c>
      <c r="B12" s="1560" t="s">
        <v>349</v>
      </c>
      <c r="C12" s="1561" t="s">
        <v>136</v>
      </c>
      <c r="D12" s="1562"/>
      <c r="E12" s="1563"/>
      <c r="F12" s="1564"/>
      <c r="G12" s="1565"/>
      <c r="H12" s="1566"/>
      <c r="I12" s="2153"/>
      <c r="J12" s="2154"/>
      <c r="K12" s="2139">
        <f t="shared" si="0"/>
        <v>0</v>
      </c>
      <c r="L12" s="2147"/>
      <c r="M12" s="2148"/>
    </row>
    <row r="13" spans="1:13" s="986" customFormat="1" ht="18.75" thickBot="1">
      <c r="A13" s="2924" t="s">
        <v>190</v>
      </c>
      <c r="B13" s="2925"/>
      <c r="C13" s="1567" t="s">
        <v>136</v>
      </c>
      <c r="D13" s="1568">
        <f aca="true" t="shared" si="1" ref="D13:M13">D5+D9+D11+D12</f>
        <v>0</v>
      </c>
      <c r="E13" s="1568">
        <f t="shared" si="1"/>
        <v>0</v>
      </c>
      <c r="F13" s="1568">
        <f t="shared" si="1"/>
        <v>0</v>
      </c>
      <c r="G13" s="1568">
        <f t="shared" si="1"/>
        <v>0</v>
      </c>
      <c r="H13" s="1569">
        <f t="shared" si="1"/>
        <v>0</v>
      </c>
      <c r="I13" s="2156">
        <f t="shared" si="1"/>
        <v>0</v>
      </c>
      <c r="J13" s="2157">
        <f t="shared" si="1"/>
        <v>0</v>
      </c>
      <c r="K13" s="2140">
        <f t="shared" si="1"/>
        <v>0</v>
      </c>
      <c r="L13" s="2140">
        <f t="shared" si="1"/>
        <v>0</v>
      </c>
      <c r="M13" s="2140">
        <f t="shared" si="1"/>
        <v>0</v>
      </c>
    </row>
    <row r="14" spans="1:13" ht="18">
      <c r="A14" s="2921" t="s">
        <v>587</v>
      </c>
      <c r="B14" s="2921"/>
      <c r="C14" s="1260"/>
      <c r="D14" s="1260"/>
      <c r="E14" s="1260"/>
      <c r="F14" s="1260"/>
      <c r="G14" s="1260"/>
      <c r="H14" s="1260"/>
      <c r="I14" s="1260"/>
      <c r="J14" s="1260"/>
      <c r="K14" s="1260"/>
      <c r="L14" s="1260"/>
      <c r="M14" s="1260"/>
    </row>
    <row r="15" spans="1:13" ht="75.75" customHeight="1">
      <c r="A15" s="1260"/>
      <c r="B15" s="2922" t="s">
        <v>627</v>
      </c>
      <c r="C15" s="2923"/>
      <c r="D15" s="1260"/>
      <c r="E15" s="1260"/>
      <c r="F15" s="1260"/>
      <c r="G15" s="1260"/>
      <c r="H15" s="1260"/>
      <c r="I15" s="1260"/>
      <c r="J15" s="1260"/>
      <c r="K15" s="1260"/>
      <c r="L15" s="1260"/>
      <c r="M15" s="1260"/>
    </row>
    <row r="16" spans="1:13" ht="55.5" customHeight="1">
      <c r="A16" s="1260"/>
      <c r="B16" s="1570"/>
      <c r="C16" s="1570"/>
      <c r="D16" s="1260"/>
      <c r="E16" s="1260"/>
      <c r="F16" s="1260"/>
      <c r="G16" s="1260"/>
      <c r="H16" s="1260"/>
      <c r="I16" s="1260"/>
      <c r="J16" s="1260"/>
      <c r="K16" s="1260"/>
      <c r="L16" s="1260"/>
      <c r="M16" s="1260"/>
    </row>
    <row r="17" spans="1:13" ht="18">
      <c r="A17" s="1260"/>
      <c r="B17" s="2734" t="s">
        <v>98</v>
      </c>
      <c r="C17" s="2734"/>
      <c r="D17" s="2734"/>
      <c r="E17" s="1265"/>
      <c r="F17" s="1265"/>
      <c r="G17" s="1266"/>
      <c r="H17" s="1266"/>
      <c r="I17" s="1533"/>
      <c r="J17" s="1533" t="str">
        <f>Анкета!B13</f>
        <v>ФИО</v>
      </c>
      <c r="K17" s="1260"/>
      <c r="L17" s="1260"/>
      <c r="M17" s="1260"/>
    </row>
    <row r="18" spans="1:13" ht="18">
      <c r="A18" s="1260"/>
      <c r="B18" s="1268"/>
      <c r="C18" s="1268"/>
      <c r="D18" s="1120"/>
      <c r="E18" s="1120"/>
      <c r="F18" s="1120"/>
      <c r="G18" s="1120"/>
      <c r="H18" s="1120"/>
      <c r="I18" s="1120"/>
      <c r="J18" s="1260"/>
      <c r="K18" s="1260"/>
      <c r="L18" s="1260"/>
      <c r="M18" s="1260"/>
    </row>
    <row r="19" spans="1:13" ht="18">
      <c r="A19" s="1260"/>
      <c r="B19" s="1260"/>
      <c r="C19" s="1260"/>
      <c r="D19" s="1260"/>
      <c r="E19" s="1260"/>
      <c r="F19" s="1260"/>
      <c r="G19" s="1260"/>
      <c r="H19" s="1260"/>
      <c r="I19" s="1260"/>
      <c r="J19" s="1260"/>
      <c r="K19" s="1260"/>
      <c r="L19" s="1260"/>
      <c r="M19" s="1260"/>
    </row>
  </sheetData>
  <sheetProtection/>
  <mergeCells count="13">
    <mergeCell ref="A14:B14"/>
    <mergeCell ref="B15:C15"/>
    <mergeCell ref="B17:D17"/>
    <mergeCell ref="A13:B13"/>
    <mergeCell ref="A2:J2"/>
    <mergeCell ref="A1:J1"/>
    <mergeCell ref="A3:A4"/>
    <mergeCell ref="B3:B4"/>
    <mergeCell ref="C3:C4"/>
    <mergeCell ref="D3:F3"/>
    <mergeCell ref="G3:G4"/>
    <mergeCell ref="H3:J3"/>
    <mergeCell ref="K3:M3"/>
  </mergeCells>
  <printOptions/>
  <pageMargins left="0.1968503937007874" right="0.1968503937007874" top="1.3779527559055118" bottom="0.3937007874015748" header="0" footer="0"/>
  <pageSetup fitToHeight="1" fitToWidth="1" horizontalDpi="300" verticalDpi="300" orientation="landscape" paperSize="9" scale="7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36">
    <tabColor theme="8" tint="0.39998000860214233"/>
  </sheetPr>
  <dimension ref="A1:M71"/>
  <sheetViews>
    <sheetView showGridLines="0" view="pageBreakPreview" zoomScale="85" zoomScaleNormal="75" zoomScaleSheetLayoutView="85" zoomScalePageLayoutView="0" workbookViewId="0" topLeftCell="A40">
      <selection activeCell="B18" sqref="B18:M18"/>
    </sheetView>
  </sheetViews>
  <sheetFormatPr defaultColWidth="9.00390625" defaultRowHeight="12.75"/>
  <cols>
    <col min="1" max="1" width="6.375" style="21" customWidth="1"/>
    <col min="2" max="2" width="68.375" style="21" customWidth="1"/>
    <col min="3" max="4" width="18.875" style="21" customWidth="1"/>
    <col min="5" max="5" width="24.125" style="21" customWidth="1"/>
    <col min="6" max="6" width="18.875" style="21" customWidth="1"/>
    <col min="7" max="7" width="21.375" style="21" customWidth="1"/>
    <col min="8" max="8" width="18.875" style="21" customWidth="1"/>
    <col min="9" max="9" width="23.625" style="21" customWidth="1"/>
    <col min="10" max="10" width="17.00390625" style="21" customWidth="1"/>
    <col min="11" max="11" width="24.625" style="21" hidden="1" customWidth="1"/>
    <col min="12" max="12" width="24.125" style="21" hidden="1" customWidth="1"/>
    <col min="13" max="13" width="20.125" style="21" hidden="1" customWidth="1"/>
    <col min="14" max="16384" width="9.375" style="21" customWidth="1"/>
  </cols>
  <sheetData>
    <row r="1" spans="1:10" ht="33" customHeight="1" thickBot="1">
      <c r="A1" s="2982" t="str">
        <f>Анкета!A5</f>
        <v>Теплоснабжающая организация</v>
      </c>
      <c r="B1" s="2982"/>
      <c r="C1" s="2982"/>
      <c r="D1" s="2982"/>
      <c r="E1" s="2982"/>
      <c r="F1" s="2982"/>
      <c r="G1" s="2982"/>
      <c r="H1" s="2982"/>
      <c r="I1" s="2982"/>
      <c r="J1" s="2982"/>
    </row>
    <row r="2" spans="1:13" ht="18.75" thickBot="1">
      <c r="A2" s="2983" t="s">
        <v>191</v>
      </c>
      <c r="B2" s="2983" t="s">
        <v>118</v>
      </c>
      <c r="C2" s="2983" t="s">
        <v>303</v>
      </c>
      <c r="D2" s="2993" t="s">
        <v>862</v>
      </c>
      <c r="E2" s="2994"/>
      <c r="F2" s="2995"/>
      <c r="G2" s="2983" t="s">
        <v>823</v>
      </c>
      <c r="H2" s="2990" t="s">
        <v>863</v>
      </c>
      <c r="I2" s="2991"/>
      <c r="J2" s="2992"/>
      <c r="K2" s="2958" t="str">
        <f>Амортизация!J3</f>
        <v>Преложение экспертов РТК Ставропольского края на 2024 год</v>
      </c>
      <c r="L2" s="2959"/>
      <c r="M2" s="2960"/>
    </row>
    <row r="3" spans="1:13" s="22" customFormat="1" ht="18.75" thickBot="1">
      <c r="A3" s="2984"/>
      <c r="B3" s="2984"/>
      <c r="C3" s="2984"/>
      <c r="D3" s="1573" t="s">
        <v>137</v>
      </c>
      <c r="E3" s="1573" t="s">
        <v>304</v>
      </c>
      <c r="F3" s="1573" t="s">
        <v>305</v>
      </c>
      <c r="G3" s="2984"/>
      <c r="H3" s="1574" t="s">
        <v>137</v>
      </c>
      <c r="I3" s="1575" t="s">
        <v>304</v>
      </c>
      <c r="J3" s="1576" t="s">
        <v>305</v>
      </c>
      <c r="K3" s="2158" t="s">
        <v>137</v>
      </c>
      <c r="L3" s="2159" t="s">
        <v>304</v>
      </c>
      <c r="M3" s="2160" t="s">
        <v>305</v>
      </c>
    </row>
    <row r="4" spans="1:13" ht="19.5" thickBot="1">
      <c r="A4" s="34"/>
      <c r="B4" s="2961" t="s">
        <v>194</v>
      </c>
      <c r="C4" s="2962"/>
      <c r="D4" s="2962"/>
      <c r="E4" s="2962"/>
      <c r="F4" s="2962"/>
      <c r="G4" s="2962"/>
      <c r="H4" s="2962"/>
      <c r="I4" s="2962"/>
      <c r="J4" s="2962"/>
      <c r="K4" s="2962"/>
      <c r="L4" s="2962"/>
      <c r="M4" s="2963"/>
    </row>
    <row r="5" spans="1:13" ht="18">
      <c r="A5" s="37">
        <v>1</v>
      </c>
      <c r="B5" s="1589" t="s">
        <v>306</v>
      </c>
      <c r="C5" s="48" t="s">
        <v>195</v>
      </c>
      <c r="D5" s="1590">
        <f>'Полезный отпуск'!F7</f>
        <v>0</v>
      </c>
      <c r="E5" s="1591"/>
      <c r="F5" s="1592"/>
      <c r="G5" s="1593">
        <f>'Полезный отпуск'!I7</f>
        <v>0</v>
      </c>
      <c r="H5" s="1590">
        <f>'Полезный отпуск'!L7</f>
        <v>0</v>
      </c>
      <c r="I5" s="1594"/>
      <c r="J5" s="1595"/>
      <c r="K5" s="2161">
        <f>'Полезный отпуск'!O7</f>
        <v>0</v>
      </c>
      <c r="L5" s="2165"/>
      <c r="M5" s="2166"/>
    </row>
    <row r="6" spans="1:13" ht="18">
      <c r="A6" s="38">
        <v>2</v>
      </c>
      <c r="B6" s="39" t="s">
        <v>307</v>
      </c>
      <c r="C6" s="38" t="s">
        <v>195</v>
      </c>
      <c r="D6" s="29">
        <f>'Полезный отпуск'!F8</f>
        <v>0</v>
      </c>
      <c r="E6" s="1572"/>
      <c r="F6" s="1588"/>
      <c r="G6" s="1571">
        <f>'Полезный отпуск'!I8</f>
        <v>0</v>
      </c>
      <c r="H6" s="29">
        <f>'Полезный отпуск'!L8</f>
        <v>0</v>
      </c>
      <c r="I6" s="24"/>
      <c r="J6" s="25"/>
      <c r="K6" s="2162">
        <f>'Полезный отпуск'!O8</f>
        <v>0</v>
      </c>
      <c r="L6" s="2167"/>
      <c r="M6" s="2168"/>
    </row>
    <row r="7" spans="1:13" ht="18">
      <c r="A7" s="38">
        <v>2.1</v>
      </c>
      <c r="B7" s="39" t="s">
        <v>176</v>
      </c>
      <c r="C7" s="38" t="s">
        <v>172</v>
      </c>
      <c r="D7" s="29" t="e">
        <f>'Полезный отпуск'!F9</f>
        <v>#DIV/0!</v>
      </c>
      <c r="E7" s="1572"/>
      <c r="F7" s="1588"/>
      <c r="G7" s="1571" t="e">
        <f>'Полезный отпуск'!I9</f>
        <v>#DIV/0!</v>
      </c>
      <c r="H7" s="29" t="e">
        <f>'Полезный отпуск'!L9</f>
        <v>#DIV/0!</v>
      </c>
      <c r="I7" s="24"/>
      <c r="J7" s="25"/>
      <c r="K7" s="2162" t="e">
        <f>'Полезный отпуск'!O9</f>
        <v>#DIV/0!</v>
      </c>
      <c r="L7" s="2167"/>
      <c r="M7" s="2168"/>
    </row>
    <row r="8" spans="1:13" ht="18">
      <c r="A8" s="38">
        <v>3</v>
      </c>
      <c r="B8" s="39" t="s">
        <v>308</v>
      </c>
      <c r="C8" s="38" t="s">
        <v>195</v>
      </c>
      <c r="D8" s="29">
        <f>'Полезный отпуск'!F10</f>
        <v>0</v>
      </c>
      <c r="E8" s="1572"/>
      <c r="F8" s="1588"/>
      <c r="G8" s="1571">
        <f>'Полезный отпуск'!I10</f>
        <v>0</v>
      </c>
      <c r="H8" s="29">
        <f>'Полезный отпуск'!L10</f>
        <v>0</v>
      </c>
      <c r="I8" s="24"/>
      <c r="J8" s="25"/>
      <c r="K8" s="2162">
        <f>'Полезный отпуск'!O10</f>
        <v>0</v>
      </c>
      <c r="L8" s="2167"/>
      <c r="M8" s="2168"/>
    </row>
    <row r="9" spans="1:13" ht="18">
      <c r="A9" s="38">
        <v>4</v>
      </c>
      <c r="B9" s="39" t="s">
        <v>196</v>
      </c>
      <c r="C9" s="38" t="s">
        <v>195</v>
      </c>
      <c r="D9" s="29">
        <f>'Полезный отпуск'!F11</f>
        <v>0</v>
      </c>
      <c r="E9" s="1572"/>
      <c r="F9" s="1588"/>
      <c r="G9" s="1571">
        <f>'Полезный отпуск'!I11</f>
        <v>0</v>
      </c>
      <c r="H9" s="29">
        <f>'Полезный отпуск'!L11</f>
        <v>0</v>
      </c>
      <c r="I9" s="24"/>
      <c r="J9" s="25"/>
      <c r="K9" s="2162">
        <f>'Полезный отпуск'!O11</f>
        <v>0</v>
      </c>
      <c r="L9" s="2167"/>
      <c r="M9" s="2168"/>
    </row>
    <row r="10" spans="1:13" ht="18">
      <c r="A10" s="38">
        <v>5</v>
      </c>
      <c r="B10" s="39" t="s">
        <v>147</v>
      </c>
      <c r="C10" s="38" t="s">
        <v>195</v>
      </c>
      <c r="D10" s="29">
        <f>'Полезный отпуск'!F12</f>
        <v>0</v>
      </c>
      <c r="E10" s="1572"/>
      <c r="F10" s="1588"/>
      <c r="G10" s="1571">
        <f>'Полезный отпуск'!I12</f>
        <v>0</v>
      </c>
      <c r="H10" s="29">
        <f>'Полезный отпуск'!L12</f>
        <v>0</v>
      </c>
      <c r="I10" s="24"/>
      <c r="J10" s="25"/>
      <c r="K10" s="2162">
        <f>'Полезный отпуск'!O12</f>
        <v>0</v>
      </c>
      <c r="L10" s="2167"/>
      <c r="M10" s="2168"/>
    </row>
    <row r="11" spans="1:13" ht="18">
      <c r="A11" s="38">
        <v>5.1</v>
      </c>
      <c r="B11" s="39" t="s">
        <v>176</v>
      </c>
      <c r="C11" s="38" t="s">
        <v>172</v>
      </c>
      <c r="D11" s="29" t="e">
        <f>'Полезный отпуск'!F13</f>
        <v>#DIV/0!</v>
      </c>
      <c r="E11" s="1572"/>
      <c r="F11" s="1588"/>
      <c r="G11" s="1571" t="e">
        <f>'Полезный отпуск'!I13</f>
        <v>#DIV/0!</v>
      </c>
      <c r="H11" s="29" t="e">
        <f>'Полезный отпуск'!L13</f>
        <v>#DIV/0!</v>
      </c>
      <c r="I11" s="24"/>
      <c r="J11" s="25"/>
      <c r="K11" s="2162" t="e">
        <f>'Полезный отпуск'!O13</f>
        <v>#DIV/0!</v>
      </c>
      <c r="L11" s="2167"/>
      <c r="M11" s="2168"/>
    </row>
    <row r="12" spans="1:13" ht="18">
      <c r="A12" s="40">
        <v>6</v>
      </c>
      <c r="B12" s="41" t="s">
        <v>309</v>
      </c>
      <c r="C12" s="40" t="s">
        <v>195</v>
      </c>
      <c r="D12" s="1579">
        <f>'Полезный отпуск'!F14</f>
        <v>0</v>
      </c>
      <c r="E12" s="1572"/>
      <c r="F12" s="1588"/>
      <c r="G12" s="1585">
        <f>'Полезный отпуск'!I14</f>
        <v>0</v>
      </c>
      <c r="H12" s="1579">
        <f>'Полезный отпуск'!L14</f>
        <v>0</v>
      </c>
      <c r="I12" s="27"/>
      <c r="J12" s="28"/>
      <c r="K12" s="2163">
        <f>'Полезный отпуск'!O14</f>
        <v>0</v>
      </c>
      <c r="L12" s="2169"/>
      <c r="M12" s="2170"/>
    </row>
    <row r="13" spans="1:13" ht="18">
      <c r="A13" s="42" t="s">
        <v>114</v>
      </c>
      <c r="B13" s="43" t="s">
        <v>198</v>
      </c>
      <c r="C13" s="42" t="s">
        <v>195</v>
      </c>
      <c r="D13" s="29">
        <f>'Полезный отпуск'!F15</f>
        <v>0</v>
      </c>
      <c r="E13" s="1572"/>
      <c r="F13" s="1588"/>
      <c r="G13" s="1571">
        <f>'Полезный отпуск'!I15</f>
        <v>0</v>
      </c>
      <c r="H13" s="29">
        <f>'Полезный отпуск'!L15</f>
        <v>0</v>
      </c>
      <c r="I13" s="30"/>
      <c r="J13" s="31"/>
      <c r="K13" s="2162">
        <f>'Полезный отпуск'!O15</f>
        <v>0</v>
      </c>
      <c r="L13" s="2171"/>
      <c r="M13" s="2172"/>
    </row>
    <row r="14" spans="1:13" ht="18">
      <c r="A14" s="42" t="s">
        <v>115</v>
      </c>
      <c r="B14" s="43" t="s">
        <v>310</v>
      </c>
      <c r="C14" s="42" t="s">
        <v>195</v>
      </c>
      <c r="D14" s="29">
        <f>'Полезный отпуск'!F19</f>
        <v>0</v>
      </c>
      <c r="E14" s="1572"/>
      <c r="F14" s="1588"/>
      <c r="G14" s="1571">
        <f>'Полезный отпуск'!I19</f>
        <v>0</v>
      </c>
      <c r="H14" s="29">
        <f>'Полезный отпуск'!L19</f>
        <v>0</v>
      </c>
      <c r="I14" s="30"/>
      <c r="J14" s="31"/>
      <c r="K14" s="2162">
        <f>'Полезный отпуск'!O19</f>
        <v>0</v>
      </c>
      <c r="L14" s="2171"/>
      <c r="M14" s="2172"/>
    </row>
    <row r="15" spans="1:13" ht="18">
      <c r="A15" s="42" t="s">
        <v>110</v>
      </c>
      <c r="B15" s="43" t="s">
        <v>311</v>
      </c>
      <c r="C15" s="42" t="s">
        <v>195</v>
      </c>
      <c r="D15" s="29">
        <f>'Полезный отпуск'!F20</f>
        <v>0</v>
      </c>
      <c r="E15" s="1572"/>
      <c r="F15" s="1588"/>
      <c r="G15" s="1571">
        <f>'Полезный отпуск'!I20</f>
        <v>0</v>
      </c>
      <c r="H15" s="29">
        <f>'Полезный отпуск'!L20</f>
        <v>0</v>
      </c>
      <c r="I15" s="30"/>
      <c r="J15" s="31"/>
      <c r="K15" s="2162">
        <f>'Полезный отпуск'!O20</f>
        <v>0</v>
      </c>
      <c r="L15" s="2171"/>
      <c r="M15" s="2172"/>
    </row>
    <row r="16" spans="1:13" ht="18">
      <c r="A16" s="42" t="s">
        <v>312</v>
      </c>
      <c r="B16" s="43" t="s">
        <v>214</v>
      </c>
      <c r="C16" s="42" t="s">
        <v>195</v>
      </c>
      <c r="D16" s="29">
        <f>'Полезный отпуск'!F21</f>
        <v>0</v>
      </c>
      <c r="E16" s="1572"/>
      <c r="F16" s="1588"/>
      <c r="G16" s="1571">
        <f>'Полезный отпуск'!I21</f>
        <v>0</v>
      </c>
      <c r="H16" s="29">
        <f>'Полезный отпуск'!L21</f>
        <v>0</v>
      </c>
      <c r="I16" s="30"/>
      <c r="J16" s="31"/>
      <c r="K16" s="2162">
        <f>'Полезный отпуск'!O21</f>
        <v>0</v>
      </c>
      <c r="L16" s="2171"/>
      <c r="M16" s="2172"/>
    </row>
    <row r="17" spans="1:13" ht="32.25" thickBot="1">
      <c r="A17" s="44" t="s">
        <v>313</v>
      </c>
      <c r="B17" s="1580" t="s">
        <v>351</v>
      </c>
      <c r="C17" s="1581" t="s">
        <v>195</v>
      </c>
      <c r="D17" s="1582">
        <f>'Полезный отпуск'!F22</f>
        <v>0</v>
      </c>
      <c r="E17" s="2175"/>
      <c r="F17" s="2176"/>
      <c r="G17" s="1586">
        <f>'Полезный отпуск'!I22</f>
        <v>0</v>
      </c>
      <c r="H17" s="1582">
        <f>'Полезный отпуск'!L22</f>
        <v>0</v>
      </c>
      <c r="I17" s="1583"/>
      <c r="J17" s="1584"/>
      <c r="K17" s="2164">
        <f>'Полезный отпуск'!O22</f>
        <v>0</v>
      </c>
      <c r="L17" s="2173"/>
      <c r="M17" s="2174"/>
    </row>
    <row r="18" spans="1:13" ht="19.5" thickBot="1">
      <c r="A18" s="57"/>
      <c r="B18" s="2964" t="s">
        <v>497</v>
      </c>
      <c r="C18" s="2965"/>
      <c r="D18" s="2965"/>
      <c r="E18" s="2965"/>
      <c r="F18" s="2965"/>
      <c r="G18" s="2965"/>
      <c r="H18" s="2965"/>
      <c r="I18" s="2965"/>
      <c r="J18" s="2965"/>
      <c r="K18" s="2965"/>
      <c r="L18" s="2965"/>
      <c r="M18" s="2966"/>
    </row>
    <row r="19" spans="1:13" ht="36">
      <c r="A19" s="2985" t="s">
        <v>122</v>
      </c>
      <c r="B19" s="2177" t="s">
        <v>634</v>
      </c>
      <c r="C19" s="45" t="s">
        <v>136</v>
      </c>
      <c r="D19" s="2178">
        <f>D20+D23</f>
        <v>0</v>
      </c>
      <c r="E19" s="1620">
        <f aca="true" t="shared" si="0" ref="E19:J19">E20+E23</f>
        <v>0</v>
      </c>
      <c r="F19" s="2179">
        <f t="shared" si="0"/>
        <v>0</v>
      </c>
      <c r="G19" s="2180">
        <f t="shared" si="0"/>
        <v>0</v>
      </c>
      <c r="H19" s="2178" t="e">
        <f t="shared" si="0"/>
        <v>#DIV/0!</v>
      </c>
      <c r="I19" s="1620" t="e">
        <f t="shared" si="0"/>
        <v>#DIV/0!</v>
      </c>
      <c r="J19" s="2179">
        <f t="shared" si="0"/>
        <v>0</v>
      </c>
      <c r="K19" s="2181" t="e">
        <f>K20+K23</f>
        <v>#DIV/0!</v>
      </c>
      <c r="L19" s="2200" t="e">
        <f>L20+L23</f>
        <v>#DIV/0!</v>
      </c>
      <c r="M19" s="2201">
        <f>M20+M23</f>
        <v>0</v>
      </c>
    </row>
    <row r="20" spans="1:13" ht="18">
      <c r="A20" s="2986"/>
      <c r="B20" s="770" t="s">
        <v>314</v>
      </c>
      <c r="C20" s="1606" t="s">
        <v>136</v>
      </c>
      <c r="D20" s="1579">
        <f>'Затраты на услуги водоснабжения'!F7</f>
        <v>0</v>
      </c>
      <c r="E20" s="1587">
        <f>'Затраты на услуги водоснабжения'!G7</f>
        <v>0</v>
      </c>
      <c r="F20" s="1608">
        <f>'Затраты на услуги водоснабжения'!H7</f>
        <v>0</v>
      </c>
      <c r="G20" s="1609">
        <f>'Затраты на услуги водоснабжения'!I7</f>
        <v>0</v>
      </c>
      <c r="H20" s="1579" t="e">
        <f>'Затраты на услуги водоснабжения'!J7</f>
        <v>#DIV/0!</v>
      </c>
      <c r="I20" s="1587" t="e">
        <f>'Затраты на услуги водоснабжения'!K7</f>
        <v>#DIV/0!</v>
      </c>
      <c r="J20" s="1608">
        <f>'Затраты на услуги водоснабжения'!N7</f>
        <v>0</v>
      </c>
      <c r="K20" s="2163" t="e">
        <f>'Затраты на услуги водоснабжения'!Q7</f>
        <v>#DIV/0!</v>
      </c>
      <c r="L20" s="2202" t="e">
        <f>'Затраты на услуги водоснабжения'!R7</f>
        <v>#DIV/0!</v>
      </c>
      <c r="M20" s="2203">
        <f>'Затраты на услуги водоснабжения'!U7</f>
        <v>0</v>
      </c>
    </row>
    <row r="21" spans="1:13" ht="18">
      <c r="A21" s="2986"/>
      <c r="B21" s="771" t="s">
        <v>315</v>
      </c>
      <c r="C21" s="50" t="s">
        <v>316</v>
      </c>
      <c r="D21" s="32">
        <f>'Затраты на услуги водоснабжения'!F8</f>
        <v>0</v>
      </c>
      <c r="E21" s="33">
        <f>'Затраты на услуги водоснабжения'!G8</f>
        <v>0</v>
      </c>
      <c r="F21" s="61">
        <f>'Затраты на услуги водоснабжения'!H8</f>
        <v>0</v>
      </c>
      <c r="G21" s="1610">
        <f>'Затраты на услуги водоснабжения'!I8</f>
        <v>0</v>
      </c>
      <c r="H21" s="29">
        <f>'Затраты на услуги водоснабжения'!J8</f>
        <v>0</v>
      </c>
      <c r="I21" s="1572">
        <f>'Затраты на услуги водоснабжения'!K8</f>
        <v>0</v>
      </c>
      <c r="J21" s="1588">
        <f>'Затраты на услуги водоснабжения'!N8</f>
        <v>0</v>
      </c>
      <c r="K21" s="2162">
        <f>'Затраты на услуги водоснабжения'!Q8</f>
        <v>0</v>
      </c>
      <c r="L21" s="2204">
        <f>'Затраты на услуги водоснабжения'!R8</f>
        <v>0</v>
      </c>
      <c r="M21" s="2205">
        <f>'Затраты на услуги водоснабжения'!U8</f>
        <v>0</v>
      </c>
    </row>
    <row r="22" spans="1:13" ht="18">
      <c r="A22" s="2986"/>
      <c r="B22" s="771" t="s">
        <v>317</v>
      </c>
      <c r="C22" s="50" t="s">
        <v>318</v>
      </c>
      <c r="D22" s="32">
        <f>'Затраты на услуги водоснабжения'!F9</f>
        <v>0</v>
      </c>
      <c r="E22" s="33">
        <f>'Затраты на услуги водоснабжения'!G9</f>
        <v>0</v>
      </c>
      <c r="F22" s="61">
        <f>'Затраты на услуги водоснабжения'!H9</f>
        <v>0</v>
      </c>
      <c r="G22" s="1610">
        <f>'Затраты на услуги водоснабжения'!I9</f>
        <v>0</v>
      </c>
      <c r="H22" s="29" t="e">
        <f>'Затраты на услуги водоснабжения'!J9</f>
        <v>#DIV/0!</v>
      </c>
      <c r="I22" s="1572" t="e">
        <f>'Затраты на услуги водоснабжения'!K9</f>
        <v>#DIV/0!</v>
      </c>
      <c r="J22" s="1588" t="e">
        <f>'Затраты на услуги водоснабжения'!N9</f>
        <v>#DIV/0!</v>
      </c>
      <c r="K22" s="2162" t="e">
        <f>'Затраты на услуги водоснабжения'!Q9</f>
        <v>#DIV/0!</v>
      </c>
      <c r="L22" s="2204" t="e">
        <f>'Затраты на услуги водоснабжения'!R9</f>
        <v>#DIV/0!</v>
      </c>
      <c r="M22" s="2205" t="e">
        <f>'Затраты на услуги водоснабжения'!U9</f>
        <v>#DIV/0!</v>
      </c>
    </row>
    <row r="23" spans="1:13" ht="18">
      <c r="A23" s="2986"/>
      <c r="B23" s="770" t="s">
        <v>319</v>
      </c>
      <c r="C23" s="1606" t="s">
        <v>136</v>
      </c>
      <c r="D23" s="1579">
        <f>'Затраты на услуги водоснабжения'!F10</f>
        <v>0</v>
      </c>
      <c r="E23" s="1587">
        <f>'Затраты на услуги водоснабжения'!G10</f>
        <v>0</v>
      </c>
      <c r="F23" s="1608">
        <f>'Затраты на услуги водоснабжения'!H10</f>
        <v>0</v>
      </c>
      <c r="G23" s="1609">
        <f>'Затраты на услуги водоснабжения'!I10</f>
        <v>0</v>
      </c>
      <c r="H23" s="1579" t="e">
        <f>'Затраты на услуги водоснабжения'!J10</f>
        <v>#DIV/0!</v>
      </c>
      <c r="I23" s="1587" t="e">
        <f>'Затраты на услуги водоснабжения'!K10</f>
        <v>#DIV/0!</v>
      </c>
      <c r="J23" s="1608">
        <f>'Затраты на услуги водоснабжения'!N10</f>
        <v>0</v>
      </c>
      <c r="K23" s="2163" t="e">
        <f>'Затраты на услуги водоснабжения'!Q10</f>
        <v>#DIV/0!</v>
      </c>
      <c r="L23" s="2202" t="e">
        <f>'Затраты на услуги водоснабжения'!R10</f>
        <v>#DIV/0!</v>
      </c>
      <c r="M23" s="2203">
        <f>'Затраты на услуги водоснабжения'!U10</f>
        <v>0</v>
      </c>
    </row>
    <row r="24" spans="1:13" ht="18">
      <c r="A24" s="2986"/>
      <c r="B24" s="771" t="s">
        <v>320</v>
      </c>
      <c r="C24" s="50" t="s">
        <v>316</v>
      </c>
      <c r="D24" s="32">
        <f>'Затраты на услуги водоснабжения'!F11</f>
        <v>0</v>
      </c>
      <c r="E24" s="33">
        <f>'Затраты на услуги водоснабжения'!G11</f>
        <v>0</v>
      </c>
      <c r="F24" s="61">
        <f>'Затраты на услуги водоснабжения'!H11</f>
        <v>0</v>
      </c>
      <c r="G24" s="1610">
        <f>'Затраты на услуги водоснабжения'!I11</f>
        <v>0</v>
      </c>
      <c r="H24" s="32">
        <f>'Затраты на услуги водоснабжения'!J11</f>
        <v>0</v>
      </c>
      <c r="I24" s="33">
        <f>'Затраты на услуги водоснабжения'!K11</f>
        <v>0</v>
      </c>
      <c r="J24" s="61">
        <f>'Затраты на услуги водоснабжения'!N11</f>
        <v>0</v>
      </c>
      <c r="K24" s="2182">
        <f>'Затраты на услуги водоснабжения'!Q11</f>
        <v>0</v>
      </c>
      <c r="L24" s="2206">
        <f>'Затраты на услуги водоснабжения'!R11</f>
        <v>0</v>
      </c>
      <c r="M24" s="2207">
        <f>'Затраты на услуги водоснабжения'!U11</f>
        <v>0</v>
      </c>
    </row>
    <row r="25" spans="1:13" ht="18.75" thickBot="1">
      <c r="A25" s="2987"/>
      <c r="B25" s="1596" t="s">
        <v>321</v>
      </c>
      <c r="C25" s="1607" t="s">
        <v>318</v>
      </c>
      <c r="D25" s="1613">
        <f>'Затраты на услуги водоснабжения'!F12</f>
        <v>0</v>
      </c>
      <c r="E25" s="1597">
        <f>'Затраты на услуги водоснабжения'!G12</f>
        <v>0</v>
      </c>
      <c r="F25" s="1614">
        <f>'Затраты на услуги водоснабжения'!H12</f>
        <v>0</v>
      </c>
      <c r="G25" s="1615">
        <f>'Затраты на услуги водоснабжения'!I12</f>
        <v>0</v>
      </c>
      <c r="H25" s="1613" t="e">
        <f>'Затраты на услуги водоснабжения'!J12</f>
        <v>#DIV/0!</v>
      </c>
      <c r="I25" s="1597" t="e">
        <f>'Затраты на услуги водоснабжения'!K12</f>
        <v>#DIV/0!</v>
      </c>
      <c r="J25" s="1614" t="e">
        <f>'Затраты на услуги водоснабжения'!N12</f>
        <v>#DIV/0!</v>
      </c>
      <c r="K25" s="2183" t="e">
        <f>'Затраты на услуги водоснабжения'!Q12</f>
        <v>#DIV/0!</v>
      </c>
      <c r="L25" s="2208" t="e">
        <f>'Затраты на услуги водоснабжения'!R12</f>
        <v>#DIV/0!</v>
      </c>
      <c r="M25" s="2209" t="e">
        <f>'Затраты на услуги водоснабжения'!U12</f>
        <v>#DIV/0!</v>
      </c>
    </row>
    <row r="26" spans="1:13" ht="18">
      <c r="A26" s="47" t="s">
        <v>123</v>
      </c>
      <c r="B26" s="64" t="s">
        <v>592</v>
      </c>
      <c r="C26" s="1611" t="s">
        <v>136</v>
      </c>
      <c r="D26" s="2938">
        <f>'Покупн.теплоносит'!F5</f>
        <v>0</v>
      </c>
      <c r="E26" s="2996"/>
      <c r="F26" s="2997"/>
      <c r="G26" s="1617">
        <f>'Покупн.теплоносит'!G5</f>
        <v>0</v>
      </c>
      <c r="H26" s="2938">
        <f>'Покупн.теплоносит'!H5</f>
        <v>0</v>
      </c>
      <c r="I26" s="2939"/>
      <c r="J26" s="2940"/>
      <c r="K26" s="2967">
        <f>'Покупн.теплоносит'!K5</f>
        <v>0</v>
      </c>
      <c r="L26" s="2968"/>
      <c r="M26" s="2969"/>
    </row>
    <row r="27" spans="1:13" ht="18">
      <c r="A27" s="38"/>
      <c r="B27" s="771" t="s">
        <v>498</v>
      </c>
      <c r="C27" s="50" t="s">
        <v>316</v>
      </c>
      <c r="D27" s="2932">
        <f>'Покупн.теплоносит'!F6</f>
        <v>0</v>
      </c>
      <c r="E27" s="2933"/>
      <c r="F27" s="2934"/>
      <c r="G27" s="1610">
        <f>'Покупн.теплоносит'!G6</f>
        <v>0</v>
      </c>
      <c r="H27" s="2932">
        <f>'Покупн.теплоносит'!H6</f>
        <v>0</v>
      </c>
      <c r="I27" s="2941"/>
      <c r="J27" s="2942"/>
      <c r="K27" s="2970">
        <f>'Покупн.теплоносит'!K6</f>
        <v>0</v>
      </c>
      <c r="L27" s="2971"/>
      <c r="M27" s="2972"/>
    </row>
    <row r="28" spans="1:13" ht="18.75" thickBot="1">
      <c r="A28" s="1598"/>
      <c r="B28" s="1599" t="s">
        <v>499</v>
      </c>
      <c r="C28" s="1612" t="s">
        <v>318</v>
      </c>
      <c r="D28" s="2935" t="e">
        <f>'Покупн.теплоносит'!F7</f>
        <v>#DIV/0!</v>
      </c>
      <c r="E28" s="2936"/>
      <c r="F28" s="2937"/>
      <c r="G28" s="1615" t="e">
        <f>'Покупн.теплоносит'!G7</f>
        <v>#DIV/0!</v>
      </c>
      <c r="H28" s="2935" t="e">
        <f>'Покупн.теплоносит'!H7</f>
        <v>#DIV/0!</v>
      </c>
      <c r="I28" s="2998"/>
      <c r="J28" s="2999"/>
      <c r="K28" s="2929" t="e">
        <f>'Покупн.теплоносит'!K7</f>
        <v>#DIV/0!</v>
      </c>
      <c r="L28" s="2930"/>
      <c r="M28" s="2931"/>
    </row>
    <row r="29" spans="1:13" ht="18.75" thickBot="1">
      <c r="A29" s="45" t="s">
        <v>124</v>
      </c>
      <c r="B29" s="772" t="s">
        <v>500</v>
      </c>
      <c r="C29" s="1618" t="s">
        <v>136</v>
      </c>
      <c r="D29" s="1621">
        <f>'расходы на сырье и материалы'!D12</f>
        <v>0</v>
      </c>
      <c r="E29" s="1622">
        <f>'расходы на сырье и материалы'!E12</f>
        <v>0</v>
      </c>
      <c r="F29" s="1623">
        <f>'расходы на сырье и материалы'!F12</f>
        <v>0</v>
      </c>
      <c r="G29" s="1624">
        <f>'расходы на сырье и материалы'!G12</f>
        <v>0</v>
      </c>
      <c r="H29" s="1621">
        <f>'расходы на сырье и материалы'!H12</f>
        <v>0</v>
      </c>
      <c r="I29" s="1622">
        <f>'расходы на сырье и материалы'!I12</f>
        <v>0</v>
      </c>
      <c r="J29" s="1623">
        <f>'расходы на сырье и материалы'!J12</f>
        <v>0</v>
      </c>
      <c r="K29" s="2184">
        <f>'расходы на сырье и материалы'!K12</f>
        <v>0</v>
      </c>
      <c r="L29" s="2210">
        <f>'расходы на сырье и материалы'!L12</f>
        <v>0</v>
      </c>
      <c r="M29" s="2211">
        <f>'расходы на сырье и материалы'!M12</f>
        <v>0</v>
      </c>
    </row>
    <row r="30" spans="1:13" ht="36.75" thickBot="1">
      <c r="A30" s="1625" t="s">
        <v>125</v>
      </c>
      <c r="B30" s="64" t="s">
        <v>635</v>
      </c>
      <c r="C30" s="63" t="s">
        <v>136</v>
      </c>
      <c r="D30" s="1627">
        <f>'работы и услуги'!D12</f>
        <v>0</v>
      </c>
      <c r="E30" s="1627">
        <f>'работы и услуги'!E12</f>
        <v>0</v>
      </c>
      <c r="F30" s="1627">
        <f>'работы и услуги'!F12</f>
        <v>0</v>
      </c>
      <c r="G30" s="1620">
        <f>'работы и услуги'!G12</f>
        <v>0</v>
      </c>
      <c r="H30" s="1620">
        <f>'работы и услуги'!H12</f>
        <v>0</v>
      </c>
      <c r="I30" s="1620">
        <f>'работы и услуги'!I12</f>
        <v>0</v>
      </c>
      <c r="J30" s="1620">
        <f>'работы и услуги'!J12</f>
        <v>0</v>
      </c>
      <c r="K30" s="2185">
        <f>'работы и услуги'!K12</f>
        <v>0</v>
      </c>
      <c r="L30" s="2200">
        <f>'работы и услуги'!L12</f>
        <v>0</v>
      </c>
      <c r="M30" s="2200">
        <f>'работы и услуги'!M12</f>
        <v>0</v>
      </c>
    </row>
    <row r="31" spans="1:13" ht="18.75" thickBot="1">
      <c r="A31" s="47" t="s">
        <v>126</v>
      </c>
      <c r="B31" s="46" t="s">
        <v>308</v>
      </c>
      <c r="C31" s="67" t="s">
        <v>136</v>
      </c>
      <c r="D31" s="3000">
        <f>'Покупная ТЭ'!F5</f>
        <v>0</v>
      </c>
      <c r="E31" s="3001"/>
      <c r="F31" s="3002"/>
      <c r="G31" s="1629">
        <f>'Покупная ТЭ'!G5</f>
        <v>0</v>
      </c>
      <c r="H31" s="3003">
        <f>'Покупная ТЭ'!H5</f>
        <v>0</v>
      </c>
      <c r="I31" s="3004"/>
      <c r="J31" s="3005"/>
      <c r="K31" s="2946">
        <f>'Покупная ТЭ'!K5</f>
        <v>0</v>
      </c>
      <c r="L31" s="2947"/>
      <c r="M31" s="2948"/>
    </row>
    <row r="32" spans="1:13" ht="18">
      <c r="A32" s="47" t="s">
        <v>127</v>
      </c>
      <c r="B32" s="46" t="s">
        <v>322</v>
      </c>
      <c r="C32" s="45" t="s">
        <v>136</v>
      </c>
      <c r="D32" s="3006">
        <f>Топливо!C4</f>
        <v>0</v>
      </c>
      <c r="E32" s="3007"/>
      <c r="F32" s="3008"/>
      <c r="G32" s="1626">
        <f>Топливо!D4</f>
        <v>0</v>
      </c>
      <c r="H32" s="3009" t="e">
        <f>Топливо!E4</f>
        <v>#DIV/0!</v>
      </c>
      <c r="I32" s="3010"/>
      <c r="J32" s="3011"/>
      <c r="K32" s="2949" t="e">
        <f>Топливо!F4</f>
        <v>#REF!</v>
      </c>
      <c r="L32" s="2950"/>
      <c r="M32" s="2951"/>
    </row>
    <row r="33" spans="1:13" ht="18.75">
      <c r="A33" s="50"/>
      <c r="B33" s="49" t="s">
        <v>323</v>
      </c>
      <c r="C33" s="50" t="s">
        <v>179</v>
      </c>
      <c r="D33" s="2952">
        <f>Топливо!C5</f>
        <v>0</v>
      </c>
      <c r="E33" s="2973"/>
      <c r="F33" s="2974"/>
      <c r="G33" s="1630">
        <f>Топливо!D5</f>
        <v>0</v>
      </c>
      <c r="H33" s="2952" t="e">
        <f>Топливо!E5</f>
        <v>#DIV/0!</v>
      </c>
      <c r="I33" s="2953"/>
      <c r="J33" s="2954"/>
      <c r="K33" s="2926" t="e">
        <f>Топливо!F5</f>
        <v>#REF!</v>
      </c>
      <c r="L33" s="2927"/>
      <c r="M33" s="2928"/>
    </row>
    <row r="34" spans="1:13" ht="18.75">
      <c r="A34" s="50"/>
      <c r="B34" s="49" t="s">
        <v>324</v>
      </c>
      <c r="C34" s="50" t="s">
        <v>325</v>
      </c>
      <c r="D34" s="2952">
        <f>Топливо!C6</f>
        <v>0</v>
      </c>
      <c r="E34" s="2973"/>
      <c r="F34" s="2974"/>
      <c r="G34" s="1630">
        <f>Топливо!D6</f>
        <v>0</v>
      </c>
      <c r="H34" s="2952" t="e">
        <f>Топливо!E6</f>
        <v>#DIV/0!</v>
      </c>
      <c r="I34" s="2953"/>
      <c r="J34" s="2954"/>
      <c r="K34" s="2926" t="e">
        <f>Топливо!F6</f>
        <v>#REF!</v>
      </c>
      <c r="L34" s="2927"/>
      <c r="M34" s="2928"/>
    </row>
    <row r="35" spans="1:13" ht="18.75">
      <c r="A35" s="50"/>
      <c r="B35" s="49" t="s">
        <v>326</v>
      </c>
      <c r="C35" s="50"/>
      <c r="D35" s="2952">
        <f>Топливо!C7</f>
        <v>0</v>
      </c>
      <c r="E35" s="2973"/>
      <c r="F35" s="2974"/>
      <c r="G35" s="1630">
        <f>Топливо!D7</f>
        <v>0</v>
      </c>
      <c r="H35" s="2952" t="e">
        <f>Топливо!E7</f>
        <v>#DIV/0!</v>
      </c>
      <c r="I35" s="2953"/>
      <c r="J35" s="2954"/>
      <c r="K35" s="2926" t="e">
        <f>Топливо!F7</f>
        <v>#DIV/0!</v>
      </c>
      <c r="L35" s="2927"/>
      <c r="M35" s="2928"/>
    </row>
    <row r="36" spans="1:13" ht="18.75">
      <c r="A36" s="50"/>
      <c r="B36" s="49" t="s">
        <v>327</v>
      </c>
      <c r="C36" s="50" t="s">
        <v>213</v>
      </c>
      <c r="D36" s="2952">
        <f>Топливо!C8</f>
        <v>0</v>
      </c>
      <c r="E36" s="2973"/>
      <c r="F36" s="2974"/>
      <c r="G36" s="1630">
        <f>Топливо!D8</f>
        <v>0</v>
      </c>
      <c r="H36" s="2952">
        <f>Топливо!E8</f>
        <v>0</v>
      </c>
      <c r="I36" s="2953"/>
      <c r="J36" s="2954"/>
      <c r="K36" s="2926">
        <f>Топливо!F8</f>
        <v>0</v>
      </c>
      <c r="L36" s="2927"/>
      <c r="M36" s="2928"/>
    </row>
    <row r="37" spans="1:13" ht="19.5" thickBot="1">
      <c r="A37" s="62"/>
      <c r="B37" s="65" t="s">
        <v>328</v>
      </c>
      <c r="C37" s="62" t="s">
        <v>329</v>
      </c>
      <c r="D37" s="2955">
        <f>Топливо!C9</f>
        <v>0</v>
      </c>
      <c r="E37" s="2976"/>
      <c r="F37" s="2977"/>
      <c r="G37" s="1631">
        <f>Топливо!D9</f>
        <v>0</v>
      </c>
      <c r="H37" s="2955">
        <f>Топливо!E9</f>
        <v>0</v>
      </c>
      <c r="I37" s="2956"/>
      <c r="J37" s="2957"/>
      <c r="K37" s="2943">
        <f>Топливо!F9</f>
        <v>0</v>
      </c>
      <c r="L37" s="2944"/>
      <c r="M37" s="2945"/>
    </row>
    <row r="38" spans="1:13" ht="36">
      <c r="A38" s="47" t="s">
        <v>127</v>
      </c>
      <c r="B38" s="46" t="s">
        <v>330</v>
      </c>
      <c r="C38" s="47" t="s">
        <v>136</v>
      </c>
      <c r="D38" s="58">
        <f>'Эл. эн.'!F6</f>
        <v>0</v>
      </c>
      <c r="E38" s="59">
        <f>'Эл. эн.'!G6</f>
        <v>0</v>
      </c>
      <c r="F38" s="60">
        <f>'Эл. эн.'!H6</f>
        <v>0</v>
      </c>
      <c r="G38" s="1634">
        <f>'Эл. эн.'!I6</f>
        <v>0</v>
      </c>
      <c r="H38" s="58">
        <f>'Эл. эн.'!J6</f>
        <v>0</v>
      </c>
      <c r="I38" s="59">
        <f>'Эл. эн.'!K6</f>
        <v>0</v>
      </c>
      <c r="J38" s="60">
        <f>'Эл. эн.'!L6</f>
        <v>0</v>
      </c>
      <c r="K38" s="2186">
        <f>'Эл. эн.'!M6</f>
        <v>0</v>
      </c>
      <c r="L38" s="2212">
        <f>'Эл. эн.'!N6</f>
        <v>0</v>
      </c>
      <c r="M38" s="2213">
        <f>'Эл. эн.'!O6</f>
        <v>0</v>
      </c>
    </row>
    <row r="39" spans="1:13" ht="18.75">
      <c r="A39" s="50"/>
      <c r="B39" s="49" t="s">
        <v>331</v>
      </c>
      <c r="C39" s="50" t="s">
        <v>332</v>
      </c>
      <c r="D39" s="1628" t="e">
        <f>'Эл. эн.'!F7</f>
        <v>#DIV/0!</v>
      </c>
      <c r="E39" s="1632" t="e">
        <f>'Эл. эн.'!G7</f>
        <v>#DIV/0!</v>
      </c>
      <c r="F39" s="1633" t="e">
        <f>'Эл. эн.'!H7</f>
        <v>#DIV/0!</v>
      </c>
      <c r="G39" s="1636" t="e">
        <f>'Эл. эн.'!I7</f>
        <v>#DIV/0!</v>
      </c>
      <c r="H39" s="1628" t="e">
        <f>'Эл. эн.'!J7</f>
        <v>#DIV/0!</v>
      </c>
      <c r="I39" s="1632" t="e">
        <f>'Эл. эн.'!K7</f>
        <v>#DIV/0!</v>
      </c>
      <c r="J39" s="1633" t="e">
        <f>'Эл. эн.'!L7</f>
        <v>#DIV/0!</v>
      </c>
      <c r="K39" s="2187" t="e">
        <f>'Эл. эн.'!M7</f>
        <v>#DIV/0!</v>
      </c>
      <c r="L39" s="2214" t="e">
        <f>'Эл. эн.'!N7</f>
        <v>#DIV/0!</v>
      </c>
      <c r="M39" s="2215" t="e">
        <f>'Эл. эн.'!O7</f>
        <v>#DIV/0!</v>
      </c>
    </row>
    <row r="40" spans="1:13" ht="18.75">
      <c r="A40" s="50"/>
      <c r="B40" s="49" t="s">
        <v>333</v>
      </c>
      <c r="C40" s="50" t="s">
        <v>334</v>
      </c>
      <c r="D40" s="1628">
        <f>'Эл. эн.'!F8</f>
        <v>0</v>
      </c>
      <c r="E40" s="1632">
        <f>'Эл. эн.'!G8</f>
        <v>0</v>
      </c>
      <c r="F40" s="1633">
        <f>'Эл. эн.'!H8</f>
        <v>0</v>
      </c>
      <c r="G40" s="1636">
        <f>'Эл. эн.'!I8</f>
        <v>0</v>
      </c>
      <c r="H40" s="1628">
        <f>'Эл. эн.'!J8</f>
        <v>0</v>
      </c>
      <c r="I40" s="1632">
        <f>'Эл. эн.'!K8</f>
        <v>0</v>
      </c>
      <c r="J40" s="1633">
        <f>'Эл. эн.'!L8</f>
        <v>0</v>
      </c>
      <c r="K40" s="2187">
        <f>'Эл. эн.'!M8</f>
        <v>0</v>
      </c>
      <c r="L40" s="2214">
        <f>'Эл. эн.'!N8</f>
        <v>0</v>
      </c>
      <c r="M40" s="2215">
        <f>'Эл. эн.'!O8</f>
        <v>0</v>
      </c>
    </row>
    <row r="41" spans="1:13" ht="18.75" thickBot="1">
      <c r="A41" s="62"/>
      <c r="B41" s="65" t="s">
        <v>335</v>
      </c>
      <c r="C41" s="62" t="s">
        <v>336</v>
      </c>
      <c r="D41" s="1613" t="e">
        <f>'Эл. эн.'!F21</f>
        <v>#DIV/0!</v>
      </c>
      <c r="E41" s="1619"/>
      <c r="F41" s="1639"/>
      <c r="G41" s="1616" t="e">
        <f>'Эл. эн.'!I21</f>
        <v>#DIV/0!</v>
      </c>
      <c r="H41" s="1640" t="e">
        <f>'Эл. эн.'!J21</f>
        <v>#DIV/0!</v>
      </c>
      <c r="I41" s="1641"/>
      <c r="J41" s="1642"/>
      <c r="K41" s="2188" t="e">
        <f>'Эл. эн.'!M21</f>
        <v>#DIV/0!</v>
      </c>
      <c r="L41" s="2216"/>
      <c r="M41" s="2217"/>
    </row>
    <row r="42" spans="1:13" ht="18">
      <c r="A42" s="47" t="s">
        <v>128</v>
      </c>
      <c r="B42" s="46" t="s">
        <v>337</v>
      </c>
      <c r="C42" s="47" t="s">
        <v>136</v>
      </c>
      <c r="D42" s="58">
        <f>'ФОТ и страховые взносы'!D5</f>
        <v>0</v>
      </c>
      <c r="E42" s="59">
        <f>'ФОТ и страховые взносы'!E5</f>
        <v>0</v>
      </c>
      <c r="F42" s="60">
        <f>'ФОТ и страховые взносы'!F5</f>
        <v>0</v>
      </c>
      <c r="G42" s="1634">
        <f>'ФОТ и страховые взносы'!G5</f>
        <v>0</v>
      </c>
      <c r="H42" s="58">
        <f>'ФОТ и страховые взносы'!H5</f>
        <v>0</v>
      </c>
      <c r="I42" s="59">
        <f>'ФОТ и страховые взносы'!I5</f>
        <v>0</v>
      </c>
      <c r="J42" s="60">
        <f>'ФОТ и страховые взносы'!J5</f>
        <v>0</v>
      </c>
      <c r="K42" s="2186">
        <f>'ФОТ и страховые взносы'!K5</f>
        <v>0</v>
      </c>
      <c r="L42" s="2212">
        <f>'ФОТ и страховые взносы'!L5</f>
        <v>0</v>
      </c>
      <c r="M42" s="2213">
        <f>'ФОТ и страховые взносы'!M5</f>
        <v>0</v>
      </c>
    </row>
    <row r="43" spans="1:13" ht="18.75">
      <c r="A43" s="50"/>
      <c r="B43" s="49" t="s">
        <v>338</v>
      </c>
      <c r="C43" s="50" t="s">
        <v>111</v>
      </c>
      <c r="D43" s="1628">
        <f>'ФОТ и страховые взносы'!D6</f>
        <v>0</v>
      </c>
      <c r="E43" s="1632">
        <f>'ФОТ и страховые взносы'!E6</f>
        <v>0</v>
      </c>
      <c r="F43" s="1633">
        <f>'ФОТ и страховые взносы'!F6</f>
        <v>0</v>
      </c>
      <c r="G43" s="1636">
        <f>'ФОТ и страховые взносы'!G6</f>
        <v>0</v>
      </c>
      <c r="H43" s="1628">
        <f>'ФОТ и страховые взносы'!H6</f>
        <v>0</v>
      </c>
      <c r="I43" s="1632">
        <f>'ФОТ и страховые взносы'!I6</f>
        <v>0</v>
      </c>
      <c r="J43" s="1633">
        <f>'ФОТ и страховые взносы'!J6</f>
        <v>0</v>
      </c>
      <c r="K43" s="2187">
        <f>'ФОТ и страховые взносы'!K6</f>
        <v>0</v>
      </c>
      <c r="L43" s="2214">
        <f>'ФОТ и страховые взносы'!L6</f>
        <v>0</v>
      </c>
      <c r="M43" s="2215">
        <f>'ФОТ и страховые взносы'!M6</f>
        <v>0</v>
      </c>
    </row>
    <row r="44" spans="1:13" ht="19.5" thickBot="1">
      <c r="A44" s="62"/>
      <c r="B44" s="65" t="s">
        <v>339</v>
      </c>
      <c r="C44" s="62" t="s">
        <v>340</v>
      </c>
      <c r="D44" s="1635" t="e">
        <f>'ФОТ и страховые взносы'!D7</f>
        <v>#DIV/0!</v>
      </c>
      <c r="E44" s="1637" t="e">
        <f>'ФОТ и страховые взносы'!E7</f>
        <v>#DIV/0!</v>
      </c>
      <c r="F44" s="1638" t="e">
        <f>'ФОТ и страховые взносы'!F7</f>
        <v>#DIV/0!</v>
      </c>
      <c r="G44" s="1636" t="e">
        <f>'ФОТ и страховые взносы'!G7</f>
        <v>#DIV/0!</v>
      </c>
      <c r="H44" s="1635" t="e">
        <f>'ФОТ и страховые взносы'!H7</f>
        <v>#DIV/0!</v>
      </c>
      <c r="I44" s="1637" t="e">
        <f>'ФОТ и страховые взносы'!I7</f>
        <v>#DIV/0!</v>
      </c>
      <c r="J44" s="1638" t="e">
        <f>'ФОТ и страховые взносы'!J7</f>
        <v>#DIV/0!</v>
      </c>
      <c r="K44" s="2189" t="e">
        <f>'ФОТ и страховые взносы'!K7</f>
        <v>#DIV/0!</v>
      </c>
      <c r="L44" s="2218" t="e">
        <f>'ФОТ и страховые взносы'!L7</f>
        <v>#DIV/0!</v>
      </c>
      <c r="M44" s="2219" t="e">
        <f>'ФОТ и страховые взносы'!M7</f>
        <v>#DIV/0!</v>
      </c>
    </row>
    <row r="45" spans="1:13" ht="18">
      <c r="A45" s="47" t="s">
        <v>129</v>
      </c>
      <c r="B45" s="46" t="s">
        <v>28</v>
      </c>
      <c r="C45" s="47" t="s">
        <v>136</v>
      </c>
      <c r="D45" s="58">
        <f>'ФОТ и страховые взносы'!D9</f>
        <v>0</v>
      </c>
      <c r="E45" s="59">
        <f>'ФОТ и страховые взносы'!E9</f>
        <v>0</v>
      </c>
      <c r="F45" s="60">
        <f>'ФОТ и страховые взносы'!F9</f>
        <v>0</v>
      </c>
      <c r="G45" s="1634">
        <f>'ФОТ и страховые взносы'!G9</f>
        <v>0</v>
      </c>
      <c r="H45" s="58">
        <f>'ФОТ и страховые взносы'!H9</f>
        <v>0</v>
      </c>
      <c r="I45" s="59">
        <f>'ФОТ и страховые взносы'!I9</f>
        <v>0</v>
      </c>
      <c r="J45" s="60">
        <f>'ФОТ и страховые взносы'!J9</f>
        <v>0</v>
      </c>
      <c r="K45" s="2186">
        <f>'ФОТ и страховые взносы'!K9</f>
        <v>0</v>
      </c>
      <c r="L45" s="2212">
        <f>'ФОТ и страховые взносы'!L9</f>
        <v>0</v>
      </c>
      <c r="M45" s="2213">
        <f>'ФОТ и страховые взносы'!M9</f>
        <v>0</v>
      </c>
    </row>
    <row r="46" spans="1:13" ht="19.5" thickBot="1">
      <c r="A46" s="62" t="s">
        <v>141</v>
      </c>
      <c r="B46" s="65" t="s">
        <v>341</v>
      </c>
      <c r="C46" s="62" t="s">
        <v>172</v>
      </c>
      <c r="D46" s="1643">
        <f>'ФОТ и страховые взносы'!D10</f>
        <v>0.302</v>
      </c>
      <c r="E46" s="1644">
        <f>'ФОТ и страховые взносы'!E10</f>
        <v>0.302</v>
      </c>
      <c r="F46" s="1645">
        <f>'ФОТ и страховые взносы'!F10</f>
        <v>0.302</v>
      </c>
      <c r="G46" s="1646">
        <f>'ФОТ и страховые взносы'!G10</f>
        <v>0.302</v>
      </c>
      <c r="H46" s="1643">
        <f>'ФОТ и страховые взносы'!H10</f>
        <v>0.302</v>
      </c>
      <c r="I46" s="1644">
        <f>'ФОТ и страховые взносы'!I10</f>
        <v>0.302</v>
      </c>
      <c r="J46" s="1645">
        <f>'ФОТ и страховые взносы'!J10</f>
        <v>0.302</v>
      </c>
      <c r="K46" s="2190">
        <f>'ФОТ и страховые взносы'!K10</f>
        <v>0</v>
      </c>
      <c r="L46" s="2220">
        <f>'ФОТ и страховые взносы'!L10</f>
        <v>0</v>
      </c>
      <c r="M46" s="2221">
        <f>'ФОТ и страховые взносы'!M10</f>
        <v>0</v>
      </c>
    </row>
    <row r="47" spans="1:13" ht="18.75" thickBot="1">
      <c r="A47" s="67" t="s">
        <v>130</v>
      </c>
      <c r="B47" s="68" t="s">
        <v>342</v>
      </c>
      <c r="C47" s="67" t="s">
        <v>136</v>
      </c>
      <c r="D47" s="1649">
        <f>Амортизация!C10</f>
        <v>0</v>
      </c>
      <c r="E47" s="1650">
        <f>Амортизация!D10</f>
        <v>0</v>
      </c>
      <c r="F47" s="1651">
        <f>Амортизация!E10</f>
        <v>0</v>
      </c>
      <c r="G47" s="1647">
        <f>Амортизация!F10</f>
        <v>0</v>
      </c>
      <c r="H47" s="1649">
        <f>Амортизация!G10</f>
        <v>0</v>
      </c>
      <c r="I47" s="1650">
        <f>Амортизация!H10</f>
        <v>0</v>
      </c>
      <c r="J47" s="1651">
        <f>Амортизация!I10</f>
        <v>0</v>
      </c>
      <c r="K47" s="2191">
        <f>Амортизация!J10</f>
        <v>0</v>
      </c>
      <c r="L47" s="2222">
        <f>Амортизация!K10</f>
        <v>0</v>
      </c>
      <c r="M47" s="2223">
        <f>Амортизация!L10</f>
        <v>0</v>
      </c>
    </row>
    <row r="48" spans="1:13" ht="18.75" thickBot="1">
      <c r="A48" s="47" t="s">
        <v>131</v>
      </c>
      <c r="B48" s="46" t="s">
        <v>52</v>
      </c>
      <c r="C48" s="47" t="s">
        <v>136</v>
      </c>
      <c r="D48" s="1621">
        <f>'прочие и внереализационные '!D11</f>
        <v>0</v>
      </c>
      <c r="E48" s="1622">
        <f>'прочие и внереализационные '!E11</f>
        <v>0</v>
      </c>
      <c r="F48" s="1623">
        <f>'прочие и внереализационные '!F11</f>
        <v>0</v>
      </c>
      <c r="G48" s="1648">
        <f>'прочие и внереализационные '!G11</f>
        <v>0</v>
      </c>
      <c r="H48" s="1621">
        <f>'прочие и внереализационные '!H11</f>
        <v>0</v>
      </c>
      <c r="I48" s="1622">
        <f>'прочие и внереализационные '!I11</f>
        <v>0</v>
      </c>
      <c r="J48" s="1623">
        <f>'прочие и внереализационные '!J11</f>
        <v>0</v>
      </c>
      <c r="K48" s="2184">
        <f>'прочие и внереализационные '!K11</f>
        <v>0</v>
      </c>
      <c r="L48" s="2210">
        <f>'прочие и внереализационные '!L11</f>
        <v>0</v>
      </c>
      <c r="M48" s="2211">
        <f>'прочие и внереализационные '!M11</f>
        <v>0</v>
      </c>
    </row>
    <row r="49" spans="1:13" ht="18.75" thickBot="1">
      <c r="A49" s="2978" t="s">
        <v>502</v>
      </c>
      <c r="B49" s="2979"/>
      <c r="C49" s="2979"/>
      <c r="D49" s="2979"/>
      <c r="E49" s="2979"/>
      <c r="F49" s="2979"/>
      <c r="G49" s="2979"/>
      <c r="H49" s="2979"/>
      <c r="I49" s="2979"/>
      <c r="J49" s="2979"/>
      <c r="K49" s="2979"/>
      <c r="L49" s="2979"/>
      <c r="M49" s="2979"/>
    </row>
    <row r="50" spans="1:13" ht="18">
      <c r="A50" s="1577" t="s">
        <v>132</v>
      </c>
      <c r="B50" s="1654" t="s">
        <v>503</v>
      </c>
      <c r="C50" s="37" t="s">
        <v>136</v>
      </c>
      <c r="D50" s="1659">
        <f>'прочие и внереализационные '!D13</f>
        <v>0</v>
      </c>
      <c r="E50" s="1660">
        <f>'прочие и внереализационные '!E13</f>
        <v>0</v>
      </c>
      <c r="F50" s="1667">
        <f>'прочие и внереализационные '!F13</f>
        <v>0</v>
      </c>
      <c r="G50" s="1670">
        <f>'прочие и внереализационные '!G13</f>
        <v>0</v>
      </c>
      <c r="H50" s="1659">
        <f>'прочие и внереализационные '!H13</f>
        <v>0</v>
      </c>
      <c r="I50" s="1660">
        <f>'прочие и внереализационные '!I13</f>
        <v>0</v>
      </c>
      <c r="J50" s="1661">
        <f>'прочие и внереализационные '!J13</f>
        <v>0</v>
      </c>
      <c r="K50" s="2192">
        <f>'прочие и внереализационные '!K13</f>
        <v>0</v>
      </c>
      <c r="L50" s="2224">
        <f>'прочие и внереализационные '!L13</f>
        <v>0</v>
      </c>
      <c r="M50" s="2225">
        <f>'прочие и внереализационные '!M13</f>
        <v>0</v>
      </c>
    </row>
    <row r="51" spans="1:13" ht="18">
      <c r="A51" s="1578" t="s">
        <v>133</v>
      </c>
      <c r="B51" s="1655" t="s">
        <v>504</v>
      </c>
      <c r="C51" s="38" t="s">
        <v>136</v>
      </c>
      <c r="D51" s="1662">
        <f>'прочие и внереализационные '!D14</f>
        <v>0</v>
      </c>
      <c r="E51" s="1658">
        <f>'прочие и внереализационные '!E14</f>
        <v>0</v>
      </c>
      <c r="F51" s="1668">
        <f>'прочие и внереализационные '!F14</f>
        <v>0</v>
      </c>
      <c r="G51" s="1671">
        <f>'прочие и внереализационные '!G14</f>
        <v>0</v>
      </c>
      <c r="H51" s="1662">
        <f>'прочие и внереализационные '!H14</f>
        <v>0</v>
      </c>
      <c r="I51" s="1658">
        <f>'прочие и внереализационные '!I14</f>
        <v>0</v>
      </c>
      <c r="J51" s="1663">
        <f>'прочие и внереализационные '!J14</f>
        <v>0</v>
      </c>
      <c r="K51" s="2193">
        <f>'прочие и внереализационные '!K14</f>
        <v>0</v>
      </c>
      <c r="L51" s="2226">
        <f>'прочие и внереализационные '!L14</f>
        <v>0</v>
      </c>
      <c r="M51" s="2227">
        <f>'прочие и внереализационные '!M14</f>
        <v>0</v>
      </c>
    </row>
    <row r="52" spans="1:13" ht="36.75" thickBot="1">
      <c r="A52" s="1653" t="s">
        <v>134</v>
      </c>
      <c r="B52" s="1656" t="s">
        <v>505</v>
      </c>
      <c r="C52" s="51" t="s">
        <v>136</v>
      </c>
      <c r="D52" s="1664">
        <f>'прочие и внереализационные '!D15</f>
        <v>0</v>
      </c>
      <c r="E52" s="1665">
        <f>'прочие и внереализационные '!E15</f>
        <v>0</v>
      </c>
      <c r="F52" s="1669">
        <f>'прочие и внереализационные '!F15</f>
        <v>0</v>
      </c>
      <c r="G52" s="1672">
        <f>'прочие и внереализационные '!G15</f>
        <v>0</v>
      </c>
      <c r="H52" s="1664">
        <f>'прочие и внереализационные '!H15</f>
        <v>0</v>
      </c>
      <c r="I52" s="1665">
        <f>'прочие и внереализационные '!I15</f>
        <v>0</v>
      </c>
      <c r="J52" s="1666">
        <f>'прочие и внереализационные '!J15</f>
        <v>0</v>
      </c>
      <c r="K52" s="2194">
        <f>'прочие и внереализационные '!K15</f>
        <v>0</v>
      </c>
      <c r="L52" s="2228">
        <f>'прочие и внереализационные '!L15</f>
        <v>0</v>
      </c>
      <c r="M52" s="2229">
        <f>'прочие и внереализационные '!M15</f>
        <v>0</v>
      </c>
    </row>
    <row r="53" spans="1:13" ht="18.75" thickBot="1">
      <c r="A53" s="1618" t="s">
        <v>401</v>
      </c>
      <c r="B53" s="1652" t="s">
        <v>53</v>
      </c>
      <c r="C53" s="1657" t="s">
        <v>136</v>
      </c>
      <c r="D53" s="1675">
        <f>D19+D26+D29+D30+D31+D32+D38+D42+D45+D47+D48+D50+D51+D52</f>
        <v>0</v>
      </c>
      <c r="E53" s="1675">
        <f>E19+D26+E29+E30+D31+D32+E38+E42+E45+E47+E48+E50+E51+E52</f>
        <v>0</v>
      </c>
      <c r="F53" s="1675">
        <f>F19+F29+F30+F38+F42+F45+F47+F48+F50+F51+F52</f>
        <v>0</v>
      </c>
      <c r="G53" s="1673">
        <f>G19+G26+G29+G30+G31+G32+G38+G42+G45+G47+G48+G50+G51+G52</f>
        <v>0</v>
      </c>
      <c r="H53" s="1676" t="e">
        <f>H19+H26+H29+H30+H31+H32+H38+H42+H45+H47+H48+H50+H51+H52</f>
        <v>#DIV/0!</v>
      </c>
      <c r="I53" s="1677" t="e">
        <f>I19+H26+I29+I30+H31+H32+I38+I42+I45+I47+I48+I50+I51+I52</f>
        <v>#DIV/0!</v>
      </c>
      <c r="J53" s="1678">
        <f>J19+J29+J30+J38+J42+J45+J47+J48+J50+J51+J52</f>
        <v>0</v>
      </c>
      <c r="K53" s="2195" t="e">
        <f>K19+K26+K29+K30+K31+K32+K38+K42+K45+K47+K48+K50+K51+K52</f>
        <v>#DIV/0!</v>
      </c>
      <c r="L53" s="2230" t="e">
        <f>L19+K26+L29+L30+K31+K32+L38+L42+L45+L47+L48+L50+L51+L52</f>
        <v>#DIV/0!</v>
      </c>
      <c r="M53" s="2231">
        <f>M19+M29+M30+M38+M42+M45+M47+M48+M50+M51+M52</f>
        <v>0</v>
      </c>
    </row>
    <row r="54" spans="1:13" ht="18">
      <c r="A54" s="48" t="s">
        <v>402</v>
      </c>
      <c r="B54" s="66" t="s">
        <v>343</v>
      </c>
      <c r="C54" s="48" t="s">
        <v>136</v>
      </c>
      <c r="D54" s="1659">
        <f>ЭС_НД!D6</f>
        <v>0</v>
      </c>
      <c r="E54" s="1660">
        <f>ЭС_НД!E6</f>
        <v>0</v>
      </c>
      <c r="F54" s="1661">
        <f>ЭС_НД!F6</f>
        <v>0</v>
      </c>
      <c r="G54" s="1674">
        <f>ЭС_НД!G6</f>
        <v>0</v>
      </c>
      <c r="H54" s="1659">
        <f>ЭС_НД!H6</f>
        <v>0</v>
      </c>
      <c r="I54" s="1660">
        <f>ЭС_НД!I6</f>
        <v>0</v>
      </c>
      <c r="J54" s="1661">
        <f>ЭС_НД!J6</f>
        <v>0</v>
      </c>
      <c r="K54" s="2192">
        <f>ЭС_НД!K6</f>
        <v>0</v>
      </c>
      <c r="L54" s="2224">
        <f>ЭС_НД!L6</f>
        <v>0</v>
      </c>
      <c r="M54" s="2225">
        <f>ЭС_НД!M6</f>
        <v>0</v>
      </c>
    </row>
    <row r="55" spans="1:13" ht="18.75" thickBot="1">
      <c r="A55" s="51" t="s">
        <v>403</v>
      </c>
      <c r="B55" s="52" t="s">
        <v>344</v>
      </c>
      <c r="C55" s="51" t="s">
        <v>136</v>
      </c>
      <c r="D55" s="1664">
        <f>ЭС_НД!D7</f>
        <v>0</v>
      </c>
      <c r="E55" s="1665">
        <f>ЭС_НД!E7</f>
        <v>0</v>
      </c>
      <c r="F55" s="1666">
        <f>ЭС_НД!F7</f>
        <v>0</v>
      </c>
      <c r="G55" s="1674">
        <f>ЭС_НД!G7</f>
        <v>0</v>
      </c>
      <c r="H55" s="1664">
        <f>ЭС_НД!H7</f>
        <v>0</v>
      </c>
      <c r="I55" s="1665">
        <f>ЭС_НД!I7</f>
        <v>0</v>
      </c>
      <c r="J55" s="1666">
        <f>ЭС_НД!J7</f>
        <v>0</v>
      </c>
      <c r="K55" s="2194">
        <f>ЭС_НД!K7</f>
        <v>0</v>
      </c>
      <c r="L55" s="2228">
        <f>ЭС_НД!L7</f>
        <v>0</v>
      </c>
      <c r="M55" s="2229">
        <f>ЭС_НД!M7</f>
        <v>0</v>
      </c>
    </row>
    <row r="56" spans="1:13" ht="19.5" thickBot="1">
      <c r="A56" s="56"/>
      <c r="B56" s="2980" t="s">
        <v>78</v>
      </c>
      <c r="C56" s="2981"/>
      <c r="D56" s="2981"/>
      <c r="E56" s="2981"/>
      <c r="F56" s="2981"/>
      <c r="G56" s="2981"/>
      <c r="H56" s="2981"/>
      <c r="I56" s="2981"/>
      <c r="J56" s="2981"/>
      <c r="K56" s="2981"/>
      <c r="L56" s="2981"/>
      <c r="M56" s="2981"/>
    </row>
    <row r="57" spans="1:13" ht="18">
      <c r="A57" s="47" t="s">
        <v>122</v>
      </c>
      <c r="B57" s="53" t="s">
        <v>345</v>
      </c>
      <c r="C57" s="47" t="s">
        <v>136</v>
      </c>
      <c r="D57" s="58">
        <f>Прибыль!D5</f>
        <v>0</v>
      </c>
      <c r="E57" s="59">
        <f>Прибыль!E5</f>
        <v>0</v>
      </c>
      <c r="F57" s="1681">
        <f>Прибыль!F5</f>
        <v>0</v>
      </c>
      <c r="G57" s="1626">
        <f>Прибыль!G5</f>
        <v>0</v>
      </c>
      <c r="H57" s="58">
        <f>Прибыль!H5</f>
        <v>0</v>
      </c>
      <c r="I57" s="59">
        <f>Прибыль!I5</f>
        <v>0</v>
      </c>
      <c r="J57" s="60">
        <f>Прибыль!J5</f>
        <v>0</v>
      </c>
      <c r="K57" s="2186">
        <f>Прибыль!K5</f>
        <v>0</v>
      </c>
      <c r="L57" s="2212">
        <f>Прибыль!L5</f>
        <v>0</v>
      </c>
      <c r="M57" s="2213">
        <f>Прибыль!M5</f>
        <v>0</v>
      </c>
    </row>
    <row r="58" spans="1:13" ht="18">
      <c r="A58" s="38" t="s">
        <v>138</v>
      </c>
      <c r="B58" s="39" t="s">
        <v>346</v>
      </c>
      <c r="C58" s="38" t="s">
        <v>136</v>
      </c>
      <c r="D58" s="26">
        <f>Прибыль!D6</f>
        <v>0</v>
      </c>
      <c r="E58" s="562">
        <f>Прибыль!E6</f>
        <v>0</v>
      </c>
      <c r="F58" s="1679">
        <f>Прибыль!F6</f>
        <v>0</v>
      </c>
      <c r="G58" s="1682">
        <f>Прибыль!G6</f>
        <v>0</v>
      </c>
      <c r="H58" s="26">
        <f>Прибыль!H6</f>
        <v>0</v>
      </c>
      <c r="I58" s="562">
        <f>Прибыль!I6</f>
        <v>0</v>
      </c>
      <c r="J58" s="563">
        <f>Прибыль!J6</f>
        <v>0</v>
      </c>
      <c r="K58" s="2196">
        <f>Прибыль!K6</f>
        <v>0</v>
      </c>
      <c r="L58" s="2232">
        <f>Прибыль!L6</f>
        <v>0</v>
      </c>
      <c r="M58" s="2233">
        <f>Прибыль!M6</f>
        <v>0</v>
      </c>
    </row>
    <row r="59" spans="1:13" ht="18">
      <c r="A59" s="38" t="s">
        <v>139</v>
      </c>
      <c r="B59" s="39" t="s">
        <v>357</v>
      </c>
      <c r="C59" s="38" t="s">
        <v>136</v>
      </c>
      <c r="D59" s="26">
        <f>Прибыль!D7</f>
        <v>0</v>
      </c>
      <c r="E59" s="562">
        <f>Прибыль!E7</f>
        <v>0</v>
      </c>
      <c r="F59" s="1679">
        <f>Прибыль!F7</f>
        <v>0</v>
      </c>
      <c r="G59" s="1682">
        <f>Прибыль!G7</f>
        <v>0</v>
      </c>
      <c r="H59" s="26">
        <f>Прибыль!H7</f>
        <v>0</v>
      </c>
      <c r="I59" s="562">
        <f>Прибыль!I7</f>
        <v>0</v>
      </c>
      <c r="J59" s="563">
        <f>Прибыль!J7</f>
        <v>0</v>
      </c>
      <c r="K59" s="2196">
        <f>Прибыль!K7</f>
        <v>0</v>
      </c>
      <c r="L59" s="2232">
        <f>Прибыль!L7</f>
        <v>0</v>
      </c>
      <c r="M59" s="2233">
        <f>Прибыль!M7</f>
        <v>0</v>
      </c>
    </row>
    <row r="60" spans="1:13" ht="18">
      <c r="A60" s="38" t="s">
        <v>143</v>
      </c>
      <c r="B60" s="39" t="s">
        <v>347</v>
      </c>
      <c r="C60" s="38" t="s">
        <v>136</v>
      </c>
      <c r="D60" s="26">
        <f>Прибыль!D8</f>
        <v>0</v>
      </c>
      <c r="E60" s="562">
        <f>Прибыль!E8</f>
        <v>0</v>
      </c>
      <c r="F60" s="1679">
        <f>Прибыль!F8</f>
        <v>0</v>
      </c>
      <c r="G60" s="1682">
        <f>Прибыль!G8</f>
        <v>0</v>
      </c>
      <c r="H60" s="26">
        <f>Прибыль!H8</f>
        <v>0</v>
      </c>
      <c r="I60" s="562">
        <f>Прибыль!I8</f>
        <v>0</v>
      </c>
      <c r="J60" s="563">
        <f>Прибыль!J8</f>
        <v>0</v>
      </c>
      <c r="K60" s="2196">
        <f>Прибыль!K8</f>
        <v>0</v>
      </c>
      <c r="L60" s="2232">
        <f>Прибыль!L8</f>
        <v>0</v>
      </c>
      <c r="M60" s="2233">
        <f>Прибыль!M8</f>
        <v>0</v>
      </c>
    </row>
    <row r="61" spans="1:13" ht="18">
      <c r="A61" s="38" t="s">
        <v>215</v>
      </c>
      <c r="B61" s="39" t="s">
        <v>358</v>
      </c>
      <c r="C61" s="38" t="s">
        <v>136</v>
      </c>
      <c r="D61" s="26">
        <f>Прибыль!D9</f>
        <v>0</v>
      </c>
      <c r="E61" s="562">
        <f>Прибыль!E9</f>
        <v>0</v>
      </c>
      <c r="F61" s="1679">
        <f>Прибыль!F9</f>
        <v>0</v>
      </c>
      <c r="G61" s="1682">
        <f>Прибыль!G9</f>
        <v>0</v>
      </c>
      <c r="H61" s="26">
        <f>Прибыль!H9</f>
        <v>0</v>
      </c>
      <c r="I61" s="562">
        <f>Прибыль!I9</f>
        <v>0</v>
      </c>
      <c r="J61" s="563">
        <f>Прибыль!J9</f>
        <v>0</v>
      </c>
      <c r="K61" s="2196">
        <f>Прибыль!K9</f>
        <v>0</v>
      </c>
      <c r="L61" s="2232">
        <f>Прибыль!L9</f>
        <v>0</v>
      </c>
      <c r="M61" s="2233">
        <f>Прибыль!M9</f>
        <v>0</v>
      </c>
    </row>
    <row r="62" spans="1:13" ht="18">
      <c r="A62" s="38" t="s">
        <v>355</v>
      </c>
      <c r="B62" s="39" t="s">
        <v>348</v>
      </c>
      <c r="C62" s="38" t="s">
        <v>136</v>
      </c>
      <c r="D62" s="26">
        <f>Прибыль!D10</f>
        <v>0</v>
      </c>
      <c r="E62" s="562">
        <f>Прибыль!E10</f>
        <v>0</v>
      </c>
      <c r="F62" s="1679">
        <f>Прибыль!F10</f>
        <v>0</v>
      </c>
      <c r="G62" s="1682">
        <f>Прибыль!G10</f>
        <v>0</v>
      </c>
      <c r="H62" s="26">
        <f>Прибыль!H10</f>
        <v>0</v>
      </c>
      <c r="I62" s="562">
        <f>Прибыль!I10</f>
        <v>0</v>
      </c>
      <c r="J62" s="563">
        <f>Прибыль!J10</f>
        <v>0</v>
      </c>
      <c r="K62" s="2196">
        <f>Прибыль!K10</f>
        <v>0</v>
      </c>
      <c r="L62" s="2232">
        <f>Прибыль!L10</f>
        <v>0</v>
      </c>
      <c r="M62" s="2233">
        <f>Прибыль!M10</f>
        <v>0</v>
      </c>
    </row>
    <row r="63" spans="1:13" s="1687" customFormat="1" ht="18.75">
      <c r="A63" s="1684" t="s">
        <v>356</v>
      </c>
      <c r="B63" s="1685" t="s">
        <v>506</v>
      </c>
      <c r="C63" s="1684" t="s">
        <v>136</v>
      </c>
      <c r="D63" s="1628">
        <f>Прибыль!D11</f>
        <v>0</v>
      </c>
      <c r="E63" s="1632">
        <f>Прибыль!E11</f>
        <v>0</v>
      </c>
      <c r="F63" s="1686">
        <f>Прибыль!F11</f>
        <v>0</v>
      </c>
      <c r="G63" s="1630">
        <f>Прибыль!G11</f>
        <v>0</v>
      </c>
      <c r="H63" s="1628">
        <f>Прибыль!H11</f>
        <v>0</v>
      </c>
      <c r="I63" s="1632">
        <f>Прибыль!I11</f>
        <v>0</v>
      </c>
      <c r="J63" s="1633">
        <f>Прибыль!J11</f>
        <v>0</v>
      </c>
      <c r="K63" s="2187">
        <f>Прибыль!K11</f>
        <v>0</v>
      </c>
      <c r="L63" s="2214">
        <f>Прибыль!L11</f>
        <v>0</v>
      </c>
      <c r="M63" s="2215">
        <f>Прибыль!M11</f>
        <v>0</v>
      </c>
    </row>
    <row r="64" spans="1:13" ht="18.75" thickBot="1">
      <c r="A64" s="776" t="s">
        <v>507</v>
      </c>
      <c r="B64" s="39" t="s">
        <v>349</v>
      </c>
      <c r="C64" s="38" t="s">
        <v>136</v>
      </c>
      <c r="D64" s="564">
        <f>Прибыль!D12</f>
        <v>0</v>
      </c>
      <c r="E64" s="565">
        <f>Прибыль!E12</f>
        <v>0</v>
      </c>
      <c r="F64" s="1680">
        <f>Прибыль!F12</f>
        <v>0</v>
      </c>
      <c r="G64" s="1683">
        <f>Прибыль!G12</f>
        <v>0</v>
      </c>
      <c r="H64" s="564">
        <f>Прибыль!H12</f>
        <v>0</v>
      </c>
      <c r="I64" s="565">
        <f>Прибыль!I12</f>
        <v>0</v>
      </c>
      <c r="J64" s="566">
        <f>Прибыль!J12</f>
        <v>0</v>
      </c>
      <c r="K64" s="2197">
        <f>Прибыль!K12</f>
        <v>0</v>
      </c>
      <c r="L64" s="2234">
        <f>Прибыль!L12</f>
        <v>0</v>
      </c>
      <c r="M64" s="2235">
        <f>Прибыль!M12</f>
        <v>0</v>
      </c>
    </row>
    <row r="65" spans="1:13" ht="18.75" thickBot="1">
      <c r="A65" s="36"/>
      <c r="B65" s="54" t="s">
        <v>193</v>
      </c>
      <c r="C65" s="55" t="s">
        <v>136</v>
      </c>
      <c r="D65" s="1673">
        <f>D53+D54-D55+D57+D63+D64</f>
        <v>0</v>
      </c>
      <c r="E65" s="1673">
        <f aca="true" t="shared" si="1" ref="E65:J65">E53+E54-E55+E57+E63+E64</f>
        <v>0</v>
      </c>
      <c r="F65" s="1673">
        <f t="shared" si="1"/>
        <v>0</v>
      </c>
      <c r="G65" s="1673">
        <f t="shared" si="1"/>
        <v>0</v>
      </c>
      <c r="H65" s="1688" t="e">
        <f t="shared" si="1"/>
        <v>#DIV/0!</v>
      </c>
      <c r="I65" s="1689" t="e">
        <f t="shared" si="1"/>
        <v>#DIV/0!</v>
      </c>
      <c r="J65" s="1690">
        <f t="shared" si="1"/>
        <v>0</v>
      </c>
      <c r="K65" s="2198" t="e">
        <f>K53+K54-K55+K57+K63+K64</f>
        <v>#DIV/0!</v>
      </c>
      <c r="L65" s="2236" t="e">
        <f>L53+L54-L55+L57+L63+L64</f>
        <v>#DIV/0!</v>
      </c>
      <c r="M65" s="2237">
        <f>M53+M54-M55+M57+M63+M64</f>
        <v>0</v>
      </c>
    </row>
    <row r="66" spans="1:13" ht="19.5" thickBot="1">
      <c r="A66" s="35"/>
      <c r="B66" s="2980" t="s">
        <v>350</v>
      </c>
      <c r="C66" s="2981"/>
      <c r="D66" s="2981"/>
      <c r="E66" s="2981"/>
      <c r="F66" s="2981"/>
      <c r="G66" s="2981"/>
      <c r="H66" s="2981"/>
      <c r="I66" s="2981"/>
      <c r="J66" s="2981"/>
      <c r="K66" s="2981"/>
      <c r="L66" s="2981"/>
      <c r="M66" s="2981"/>
    </row>
    <row r="67" spans="1:13" ht="18.75" thickBot="1">
      <c r="A67" s="56"/>
      <c r="B67" s="54" t="s">
        <v>359</v>
      </c>
      <c r="C67" s="54" t="s">
        <v>185</v>
      </c>
      <c r="D67" s="55" t="e">
        <f>ROUND(D65/D12*1000,2)</f>
        <v>#DIV/0!</v>
      </c>
      <c r="E67" s="55"/>
      <c r="F67" s="55"/>
      <c r="G67" s="55" t="e">
        <f>ROUND(G65/G12*1000,2)</f>
        <v>#DIV/0!</v>
      </c>
      <c r="H67" s="69" t="e">
        <f>ROUND(H65/H12*1000,2)</f>
        <v>#DIV/0!</v>
      </c>
      <c r="I67" s="71"/>
      <c r="J67" s="70"/>
      <c r="K67" s="2199" t="e">
        <f>ROUND(K65/K12*1000,2)</f>
        <v>#DIV/0!</v>
      </c>
      <c r="L67" s="2238"/>
      <c r="M67" s="2239"/>
    </row>
    <row r="71" spans="1:10" ht="18">
      <c r="A71" s="2988" t="s">
        <v>98</v>
      </c>
      <c r="B71" s="2988"/>
      <c r="D71" s="2975"/>
      <c r="E71" s="2975"/>
      <c r="F71" s="2975"/>
      <c r="H71" s="2989" t="str">
        <f>Анкета!B13</f>
        <v>ФИО</v>
      </c>
      <c r="I71" s="2989"/>
      <c r="J71" s="2989"/>
    </row>
  </sheetData>
  <sheetProtection formatCells="0" formatColumns="0" formatRows="0"/>
  <mergeCells count="47">
    <mergeCell ref="H32:J32"/>
    <mergeCell ref="A1:J1"/>
    <mergeCell ref="B2:B3"/>
    <mergeCell ref="A2:A3"/>
    <mergeCell ref="C2:C3"/>
    <mergeCell ref="G2:G3"/>
    <mergeCell ref="A19:A25"/>
    <mergeCell ref="H2:J2"/>
    <mergeCell ref="D2:F2"/>
    <mergeCell ref="D71:F71"/>
    <mergeCell ref="D37:F37"/>
    <mergeCell ref="A49:M49"/>
    <mergeCell ref="B56:M56"/>
    <mergeCell ref="B66:M66"/>
    <mergeCell ref="K35:M35"/>
    <mergeCell ref="A71:B71"/>
    <mergeCell ref="H71:J71"/>
    <mergeCell ref="K2:M2"/>
    <mergeCell ref="B4:M4"/>
    <mergeCell ref="B18:M18"/>
    <mergeCell ref="K26:M26"/>
    <mergeCell ref="K27:M27"/>
    <mergeCell ref="D33:F33"/>
    <mergeCell ref="D26:F26"/>
    <mergeCell ref="H28:J28"/>
    <mergeCell ref="D31:F31"/>
    <mergeCell ref="H31:J31"/>
    <mergeCell ref="K37:M37"/>
    <mergeCell ref="K31:M31"/>
    <mergeCell ref="K32:M32"/>
    <mergeCell ref="K33:M33"/>
    <mergeCell ref="K34:M34"/>
    <mergeCell ref="H33:J33"/>
    <mergeCell ref="H34:J34"/>
    <mergeCell ref="H35:J35"/>
    <mergeCell ref="H36:J36"/>
    <mergeCell ref="H37:J37"/>
    <mergeCell ref="K36:M36"/>
    <mergeCell ref="K28:M28"/>
    <mergeCell ref="D27:F27"/>
    <mergeCell ref="D28:F28"/>
    <mergeCell ref="H26:J26"/>
    <mergeCell ref="H27:J27"/>
    <mergeCell ref="D34:F34"/>
    <mergeCell ref="D35:F35"/>
    <mergeCell ref="D36:F36"/>
    <mergeCell ref="D32:F32"/>
  </mergeCells>
  <printOptions/>
  <pageMargins left="0.7874015748031497" right="0" top="0" bottom="0" header="0" footer="0"/>
  <pageSetup horizontalDpi="600" verticalDpi="600" orientation="portrait" paperSize="9" scale="41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73"/>
  <sheetViews>
    <sheetView tabSelected="1" view="pageBreakPreview" zoomScale="80" zoomScaleNormal="80" zoomScaleSheetLayoutView="80" zoomScalePageLayoutView="0" workbookViewId="0" topLeftCell="A61">
      <selection activeCell="H6" sqref="H6"/>
    </sheetView>
  </sheetViews>
  <sheetFormatPr defaultColWidth="9.00390625" defaultRowHeight="12.75"/>
  <cols>
    <col min="1" max="1" width="42.50390625" style="805" bestFit="1" customWidth="1"/>
    <col min="2" max="2" width="13.875" style="805" customWidth="1"/>
    <col min="3" max="6" width="15.125" style="805" customWidth="1"/>
    <col min="7" max="7" width="16.625" style="805" customWidth="1"/>
    <col min="8" max="8" width="18.875" style="805" customWidth="1"/>
    <col min="9" max="9" width="19.125" style="805" customWidth="1"/>
    <col min="10" max="10" width="18.00390625" style="805" customWidth="1"/>
    <col min="11" max="16384" width="9.375" style="805" customWidth="1"/>
  </cols>
  <sheetData>
    <row r="1" spans="1:10" ht="12.75">
      <c r="A1" s="2313"/>
      <c r="B1" s="2447"/>
      <c r="C1" s="2447"/>
      <c r="D1" s="2447"/>
      <c r="E1" s="2447"/>
      <c r="F1" s="2447"/>
      <c r="G1" s="2447"/>
      <c r="H1" s="2447"/>
      <c r="I1" s="2447"/>
      <c r="J1" s="2447"/>
    </row>
    <row r="2" spans="1:10" ht="20.25">
      <c r="A2" s="3012">
        <f>'[4]Анкета'!A5</f>
        <v>0</v>
      </c>
      <c r="B2" s="3012"/>
      <c r="C2" s="3012"/>
      <c r="D2" s="3012"/>
      <c r="E2" s="3012"/>
      <c r="F2" s="3012"/>
      <c r="G2" s="3012"/>
      <c r="H2" s="3012"/>
      <c r="I2" s="3012"/>
      <c r="J2" s="3012"/>
    </row>
    <row r="3" spans="1:10" ht="18">
      <c r="A3" s="3013" t="s">
        <v>879</v>
      </c>
      <c r="B3" s="3013"/>
      <c r="C3" s="3013"/>
      <c r="D3" s="3013"/>
      <c r="E3" s="3013"/>
      <c r="F3" s="3013"/>
      <c r="G3" s="3013"/>
      <c r="H3" s="3013"/>
      <c r="I3" s="3013"/>
      <c r="J3" s="3013"/>
    </row>
    <row r="4" spans="1:10" ht="16.5" thickBot="1">
      <c r="A4" s="1864"/>
      <c r="B4" s="1864"/>
      <c r="C4" s="1864"/>
      <c r="D4" s="1864"/>
      <c r="E4" s="1864"/>
      <c r="F4" s="1864"/>
      <c r="G4" s="1864"/>
      <c r="H4" s="1864"/>
      <c r="I4" s="1864"/>
      <c r="J4" s="1864"/>
    </row>
    <row r="5" spans="1:10" ht="15">
      <c r="A5" s="3014" t="s">
        <v>118</v>
      </c>
      <c r="B5" s="3015"/>
      <c r="C5" s="3018" t="s">
        <v>303</v>
      </c>
      <c r="D5" s="3014" t="s">
        <v>536</v>
      </c>
      <c r="E5" s="3020"/>
      <c r="F5" s="3015"/>
      <c r="G5" s="3021" t="s">
        <v>880</v>
      </c>
      <c r="H5" s="3014" t="s">
        <v>863</v>
      </c>
      <c r="I5" s="3020"/>
      <c r="J5" s="3015"/>
    </row>
    <row r="6" spans="1:10" ht="15.75" thickBot="1">
      <c r="A6" s="3016"/>
      <c r="B6" s="3017"/>
      <c r="C6" s="3019"/>
      <c r="D6" s="1865">
        <v>2020</v>
      </c>
      <c r="E6" s="1866">
        <v>2021</v>
      </c>
      <c r="F6" s="1867">
        <v>2022</v>
      </c>
      <c r="G6" s="3022"/>
      <c r="H6" s="1865" t="s">
        <v>137</v>
      </c>
      <c r="I6" s="1866" t="s">
        <v>756</v>
      </c>
      <c r="J6" s="1867" t="s">
        <v>757</v>
      </c>
    </row>
    <row r="7" spans="1:10" ht="18">
      <c r="A7" s="3023" t="s">
        <v>758</v>
      </c>
      <c r="B7" s="3024"/>
      <c r="C7" s="1868" t="s">
        <v>759</v>
      </c>
      <c r="D7" s="1869" t="e">
        <f>D9+D8</f>
        <v>#DIV/0!</v>
      </c>
      <c r="E7" s="1870" t="e">
        <f>E9+E8</f>
        <v>#DIV/0!</v>
      </c>
      <c r="F7" s="1871" t="e">
        <f>F9+F8</f>
        <v>#DIV/0!</v>
      </c>
      <c r="G7" s="1872" t="e">
        <f>G9+G8</f>
        <v>#DIV/0!</v>
      </c>
      <c r="H7" s="1873" t="e">
        <f>I7+J7</f>
        <v>#DIV/0!</v>
      </c>
      <c r="I7" s="1874" t="e">
        <f>I9+I8</f>
        <v>#DIV/0!</v>
      </c>
      <c r="J7" s="1875" t="e">
        <f>J9+J8</f>
        <v>#DIV/0!</v>
      </c>
    </row>
    <row r="8" spans="1:10" ht="18">
      <c r="A8" s="3025" t="s">
        <v>307</v>
      </c>
      <c r="B8" s="3026"/>
      <c r="C8" s="1876" t="s">
        <v>759</v>
      </c>
      <c r="D8" s="1877"/>
      <c r="E8" s="1878"/>
      <c r="F8" s="1879"/>
      <c r="G8" s="1880"/>
      <c r="H8" s="1881">
        <f>I8+J8</f>
        <v>0</v>
      </c>
      <c r="I8" s="1882"/>
      <c r="J8" s="1883"/>
    </row>
    <row r="9" spans="1:10" ht="18">
      <c r="A9" s="3027" t="s">
        <v>760</v>
      </c>
      <c r="B9" s="3028"/>
      <c r="C9" s="1876" t="s">
        <v>759</v>
      </c>
      <c r="D9" s="1884" t="e">
        <f>D10+D11</f>
        <v>#DIV/0!</v>
      </c>
      <c r="E9" s="1885" t="e">
        <f>E10+E11</f>
        <v>#DIV/0!</v>
      </c>
      <c r="F9" s="1886" t="e">
        <f>F10+F11</f>
        <v>#DIV/0!</v>
      </c>
      <c r="G9" s="1887" t="e">
        <f>G10+G11</f>
        <v>#DIV/0!</v>
      </c>
      <c r="H9" s="1888" t="e">
        <f aca="true" t="shared" si="0" ref="H9:H23">I9+J9</f>
        <v>#DIV/0!</v>
      </c>
      <c r="I9" s="1889" t="e">
        <f>I10+I11</f>
        <v>#DIV/0!</v>
      </c>
      <c r="J9" s="1890" t="e">
        <f>J10+J11</f>
        <v>#DIV/0!</v>
      </c>
    </row>
    <row r="10" spans="1:10" ht="18">
      <c r="A10" s="3027" t="s">
        <v>761</v>
      </c>
      <c r="B10" s="3028"/>
      <c r="C10" s="1876" t="s">
        <v>759</v>
      </c>
      <c r="D10" s="1884"/>
      <c r="E10" s="1885"/>
      <c r="F10" s="1886"/>
      <c r="G10" s="1887"/>
      <c r="H10" s="1888">
        <f t="shared" si="0"/>
        <v>0</v>
      </c>
      <c r="I10" s="1889"/>
      <c r="J10" s="1890"/>
    </row>
    <row r="11" spans="1:10" ht="18.75">
      <c r="A11" s="3029" t="s">
        <v>762</v>
      </c>
      <c r="B11" s="3030"/>
      <c r="C11" s="1891" t="s">
        <v>763</v>
      </c>
      <c r="D11" s="1892" t="e">
        <f>D12+D15+D18+D21</f>
        <v>#DIV/0!</v>
      </c>
      <c r="E11" s="1893" t="e">
        <f>E12+E15+E18+E21</f>
        <v>#DIV/0!</v>
      </c>
      <c r="F11" s="1894" t="e">
        <f>F12+F15+F18+F21</f>
        <v>#DIV/0!</v>
      </c>
      <c r="G11" s="1895" t="e">
        <f>G12+G15+G18+G21</f>
        <v>#DIV/0!</v>
      </c>
      <c r="H11" s="1896" t="e">
        <f t="shared" si="0"/>
        <v>#DIV/0!</v>
      </c>
      <c r="I11" s="1897" t="e">
        <f>I12+I15+I18+I21</f>
        <v>#DIV/0!</v>
      </c>
      <c r="J11" s="1898" t="e">
        <f>J12+J15+J18+J21</f>
        <v>#DIV/0!</v>
      </c>
    </row>
    <row r="12" spans="1:10" s="1899" customFormat="1" ht="18">
      <c r="A12" s="3027" t="s">
        <v>764</v>
      </c>
      <c r="B12" s="3028"/>
      <c r="C12" s="1876" t="s">
        <v>759</v>
      </c>
      <c r="D12" s="1884" t="e">
        <f>D13+D14</f>
        <v>#DIV/0!</v>
      </c>
      <c r="E12" s="1885" t="e">
        <f>E13+E14</f>
        <v>#DIV/0!</v>
      </c>
      <c r="F12" s="1886" t="e">
        <f>F13+F14</f>
        <v>#DIV/0!</v>
      </c>
      <c r="G12" s="1887" t="e">
        <f>G13+G14</f>
        <v>#DIV/0!</v>
      </c>
      <c r="H12" s="1888" t="e">
        <f t="shared" si="0"/>
        <v>#DIV/0!</v>
      </c>
      <c r="I12" s="1889" t="e">
        <f>I13+I14</f>
        <v>#DIV/0!</v>
      </c>
      <c r="J12" s="1890" t="e">
        <f>J13+J14</f>
        <v>#DIV/0!</v>
      </c>
    </row>
    <row r="13" spans="1:10" ht="17.25">
      <c r="A13" s="3031" t="s">
        <v>765</v>
      </c>
      <c r="B13" s="3032"/>
      <c r="C13" s="1900" t="s">
        <v>766</v>
      </c>
      <c r="D13" s="1901" t="e">
        <f>'[4]Полезный отпуск'!D36/D53</f>
        <v>#DIV/0!</v>
      </c>
      <c r="E13" s="1902" t="e">
        <f>'[4]Полезный отпуск'!E36/E53</f>
        <v>#DIV/0!</v>
      </c>
      <c r="F13" s="1903" t="e">
        <f>'[4]Полезный отпуск'!F36/F53</f>
        <v>#DIV/0!</v>
      </c>
      <c r="G13" s="1904" t="e">
        <f>'[4]Полезный отпуск'!I36/G53</f>
        <v>#DIV/0!</v>
      </c>
      <c r="H13" s="1905" t="e">
        <f t="shared" si="0"/>
        <v>#DIV/0!</v>
      </c>
      <c r="I13" s="1906" t="e">
        <f>'[4]Полезный отпуск'!M36/I53</f>
        <v>#DIV/0!</v>
      </c>
      <c r="J13" s="1907" t="e">
        <f>'[4]Полезный отпуск'!N36/J53</f>
        <v>#DIV/0!</v>
      </c>
    </row>
    <row r="14" spans="1:10" ht="17.25">
      <c r="A14" s="3031" t="s">
        <v>767</v>
      </c>
      <c r="B14" s="3032"/>
      <c r="C14" s="1900" t="s">
        <v>766</v>
      </c>
      <c r="D14" s="1901" t="e">
        <f>'[4]Полезный отпуск'!D27/D53</f>
        <v>#DIV/0!</v>
      </c>
      <c r="E14" s="1902" t="e">
        <f>'[4]Полезный отпуск'!E27/E53</f>
        <v>#DIV/0!</v>
      </c>
      <c r="F14" s="1903" t="e">
        <f>'[4]Полезный отпуск'!F27/F53</f>
        <v>#DIV/0!</v>
      </c>
      <c r="G14" s="1904" t="e">
        <f>'[4]Полезный отпуск'!I27/G53</f>
        <v>#DIV/0!</v>
      </c>
      <c r="H14" s="1905" t="e">
        <f t="shared" si="0"/>
        <v>#DIV/0!</v>
      </c>
      <c r="I14" s="1906" t="e">
        <f>'[4]Полезный отпуск'!M27/I53</f>
        <v>#DIV/0!</v>
      </c>
      <c r="J14" s="1907" t="e">
        <f>'[4]Полезный отпуск'!N27/J53</f>
        <v>#DIV/0!</v>
      </c>
    </row>
    <row r="15" spans="1:10" s="1899" customFormat="1" ht="18">
      <c r="A15" s="3027" t="s">
        <v>768</v>
      </c>
      <c r="B15" s="3028"/>
      <c r="C15" s="1876" t="s">
        <v>759</v>
      </c>
      <c r="D15" s="1884">
        <f>D16+D17</f>
        <v>0</v>
      </c>
      <c r="E15" s="1885">
        <f>E16+E17</f>
        <v>0</v>
      </c>
      <c r="F15" s="1886">
        <f>F16+F17</f>
        <v>0</v>
      </c>
      <c r="G15" s="1887">
        <f>G16+G17</f>
        <v>0</v>
      </c>
      <c r="H15" s="1888">
        <f t="shared" si="0"/>
        <v>0</v>
      </c>
      <c r="I15" s="1889">
        <f>I16+I17</f>
        <v>0</v>
      </c>
      <c r="J15" s="1890">
        <f>J16+J17</f>
        <v>0</v>
      </c>
    </row>
    <row r="16" spans="1:10" ht="17.25">
      <c r="A16" s="3031" t="s">
        <v>765</v>
      </c>
      <c r="B16" s="3032"/>
      <c r="C16" s="1900" t="s">
        <v>766</v>
      </c>
      <c r="D16" s="1908"/>
      <c r="E16" s="1909"/>
      <c r="F16" s="1910"/>
      <c r="G16" s="1911"/>
      <c r="H16" s="1912">
        <f t="shared" si="0"/>
        <v>0</v>
      </c>
      <c r="I16" s="1913"/>
      <c r="J16" s="1914"/>
    </row>
    <row r="17" spans="1:10" ht="17.25">
      <c r="A17" s="3031" t="s">
        <v>767</v>
      </c>
      <c r="B17" s="3032"/>
      <c r="C17" s="1900" t="s">
        <v>766</v>
      </c>
      <c r="D17" s="1908"/>
      <c r="E17" s="1909"/>
      <c r="F17" s="1910"/>
      <c r="G17" s="1911"/>
      <c r="H17" s="1912">
        <f t="shared" si="0"/>
        <v>0</v>
      </c>
      <c r="I17" s="1913"/>
      <c r="J17" s="1914"/>
    </row>
    <row r="18" spans="1:10" s="1899" customFormat="1" ht="18">
      <c r="A18" s="3027" t="s">
        <v>769</v>
      </c>
      <c r="B18" s="3028"/>
      <c r="C18" s="1876" t="s">
        <v>759</v>
      </c>
      <c r="D18" s="1884">
        <f>D19+D20</f>
        <v>0</v>
      </c>
      <c r="E18" s="1885">
        <f>E19+E20</f>
        <v>0</v>
      </c>
      <c r="F18" s="1886">
        <f>F19+F20</f>
        <v>0</v>
      </c>
      <c r="G18" s="1887">
        <f>G19+G20</f>
        <v>0</v>
      </c>
      <c r="H18" s="1888">
        <f t="shared" si="0"/>
        <v>0</v>
      </c>
      <c r="I18" s="1889">
        <f>I19+I20</f>
        <v>0</v>
      </c>
      <c r="J18" s="1890">
        <f>J19+J20</f>
        <v>0</v>
      </c>
    </row>
    <row r="19" spans="1:10" ht="17.25">
      <c r="A19" s="3031" t="s">
        <v>765</v>
      </c>
      <c r="B19" s="3032"/>
      <c r="C19" s="1900" t="s">
        <v>766</v>
      </c>
      <c r="D19" s="1915"/>
      <c r="E19" s="1916"/>
      <c r="F19" s="1917"/>
      <c r="G19" s="1918"/>
      <c r="H19" s="1919">
        <f t="shared" si="0"/>
        <v>0</v>
      </c>
      <c r="I19" s="1920"/>
      <c r="J19" s="1921"/>
    </row>
    <row r="20" spans="1:10" ht="17.25">
      <c r="A20" s="3031" t="s">
        <v>767</v>
      </c>
      <c r="B20" s="3032"/>
      <c r="C20" s="1900" t="s">
        <v>766</v>
      </c>
      <c r="D20" s="1915"/>
      <c r="E20" s="1916"/>
      <c r="F20" s="1917"/>
      <c r="G20" s="1918"/>
      <c r="H20" s="1919">
        <f t="shared" si="0"/>
        <v>0</v>
      </c>
      <c r="I20" s="1920"/>
      <c r="J20" s="1921"/>
    </row>
    <row r="21" spans="1:10" s="1899" customFormat="1" ht="18">
      <c r="A21" s="3027" t="s">
        <v>209</v>
      </c>
      <c r="B21" s="3028"/>
      <c r="C21" s="1876" t="s">
        <v>759</v>
      </c>
      <c r="D21" s="1922">
        <f>D22+D23</f>
        <v>0</v>
      </c>
      <c r="E21" s="1923">
        <f>E22+E23</f>
        <v>0</v>
      </c>
      <c r="F21" s="1924">
        <f>F22+F23</f>
        <v>0</v>
      </c>
      <c r="G21" s="1925">
        <f>G22+G23</f>
        <v>0</v>
      </c>
      <c r="H21" s="1926">
        <f t="shared" si="0"/>
        <v>0</v>
      </c>
      <c r="I21" s="1927">
        <f>I22+I23</f>
        <v>0</v>
      </c>
      <c r="J21" s="1928">
        <f>J22+J23</f>
        <v>0</v>
      </c>
    </row>
    <row r="22" spans="1:10" ht="17.25">
      <c r="A22" s="3031" t="s">
        <v>765</v>
      </c>
      <c r="B22" s="3032"/>
      <c r="C22" s="1900" t="s">
        <v>766</v>
      </c>
      <c r="D22" s="1908"/>
      <c r="E22" s="1909"/>
      <c r="F22" s="1910"/>
      <c r="G22" s="1911"/>
      <c r="H22" s="1929">
        <f t="shared" si="0"/>
        <v>0</v>
      </c>
      <c r="I22" s="1930"/>
      <c r="J22" s="1931"/>
    </row>
    <row r="23" spans="1:10" ht="18" thickBot="1">
      <c r="A23" s="3033" t="s">
        <v>767</v>
      </c>
      <c r="B23" s="3034"/>
      <c r="C23" s="1932" t="s">
        <v>766</v>
      </c>
      <c r="D23" s="1933"/>
      <c r="E23" s="1934"/>
      <c r="F23" s="1935"/>
      <c r="G23" s="1936"/>
      <c r="H23" s="1937">
        <f t="shared" si="0"/>
        <v>0</v>
      </c>
      <c r="I23" s="1938"/>
      <c r="J23" s="1939"/>
    </row>
    <row r="24" spans="1:10" ht="37.5" customHeight="1" thickBot="1">
      <c r="A24" s="3035" t="s">
        <v>770</v>
      </c>
      <c r="B24" s="3036"/>
      <c r="C24" s="3036"/>
      <c r="D24" s="3036"/>
      <c r="E24" s="3036"/>
      <c r="F24" s="3036"/>
      <c r="G24" s="3036"/>
      <c r="H24" s="3036"/>
      <c r="I24" s="3036"/>
      <c r="J24" s="3037"/>
    </row>
    <row r="25" spans="1:10" ht="15.75">
      <c r="A25" s="3038" t="s">
        <v>771</v>
      </c>
      <c r="B25" s="3039"/>
      <c r="C25" s="1940" t="s">
        <v>136</v>
      </c>
      <c r="D25" s="1941">
        <f>(D26+D27)*D28</f>
        <v>0</v>
      </c>
      <c r="E25" s="1942">
        <f>(E26+E27)*E28</f>
        <v>0</v>
      </c>
      <c r="F25" s="1943">
        <f>(F26+F27)*F28</f>
        <v>0</v>
      </c>
      <c r="G25" s="1944">
        <f>(G26+G27)*G28</f>
        <v>0</v>
      </c>
      <c r="H25" s="1945">
        <f>I25+J25</f>
        <v>0</v>
      </c>
      <c r="I25" s="1946">
        <f>(I26+I27)*I28</f>
        <v>0</v>
      </c>
      <c r="J25" s="1947">
        <f>(J26+J27)*J28</f>
        <v>0</v>
      </c>
    </row>
    <row r="26" spans="1:10" s="1951" customFormat="1" ht="30.75" customHeight="1">
      <c r="A26" s="3040" t="s">
        <v>772</v>
      </c>
      <c r="B26" s="3041"/>
      <c r="C26" s="1948" t="s">
        <v>766</v>
      </c>
      <c r="D26" s="1908">
        <f>D16+D19+D22</f>
        <v>0</v>
      </c>
      <c r="E26" s="1909">
        <f aca="true" t="shared" si="1" ref="E26:J27">E16+E19+E22</f>
        <v>0</v>
      </c>
      <c r="F26" s="1910">
        <f t="shared" si="1"/>
        <v>0</v>
      </c>
      <c r="G26" s="1949">
        <f t="shared" si="1"/>
        <v>0</v>
      </c>
      <c r="H26" s="1950">
        <f t="shared" si="1"/>
        <v>0</v>
      </c>
      <c r="I26" s="1913">
        <f t="shared" si="1"/>
        <v>0</v>
      </c>
      <c r="J26" s="1914">
        <f t="shared" si="1"/>
        <v>0</v>
      </c>
    </row>
    <row r="27" spans="1:10" s="1951" customFormat="1" ht="18.75" customHeight="1">
      <c r="A27" s="3040" t="s">
        <v>773</v>
      </c>
      <c r="B27" s="3041"/>
      <c r="C27" s="1948" t="s">
        <v>766</v>
      </c>
      <c r="D27" s="1908">
        <f>D17+D20+D23</f>
        <v>0</v>
      </c>
      <c r="E27" s="1909">
        <f t="shared" si="1"/>
        <v>0</v>
      </c>
      <c r="F27" s="1910">
        <f t="shared" si="1"/>
        <v>0</v>
      </c>
      <c r="G27" s="1949">
        <f t="shared" si="1"/>
        <v>0</v>
      </c>
      <c r="H27" s="1950">
        <f t="shared" si="1"/>
        <v>0</v>
      </c>
      <c r="I27" s="1913">
        <f t="shared" si="1"/>
        <v>0</v>
      </c>
      <c r="J27" s="1914">
        <f t="shared" si="1"/>
        <v>0</v>
      </c>
    </row>
    <row r="28" spans="1:10" ht="17.25">
      <c r="A28" s="3042" t="s">
        <v>774</v>
      </c>
      <c r="B28" s="3043"/>
      <c r="C28" s="1952" t="s">
        <v>775</v>
      </c>
      <c r="D28" s="1953">
        <f>'[4]Затраты на услуги водоснабжения'!D9</f>
        <v>0</v>
      </c>
      <c r="E28" s="1954">
        <f>'[4]Затраты на услуги водоснабжения'!E9</f>
        <v>0</v>
      </c>
      <c r="F28" s="1955">
        <f>'[4]Затраты на услуги водоснабжения'!F9</f>
        <v>0</v>
      </c>
      <c r="G28" s="1956">
        <f>'[4]Затраты на услуги водоснабжения'!I9</f>
        <v>0</v>
      </c>
      <c r="H28" s="1957" t="e">
        <f>H25/(H26+H27)</f>
        <v>#DIV/0!</v>
      </c>
      <c r="I28" s="1958">
        <f>'[4]Затраты на услуги водоснабжения'!P9</f>
        <v>0</v>
      </c>
      <c r="J28" s="1959">
        <f>'[4]Затраты на услуги водоснабжения'!Q9</f>
        <v>0</v>
      </c>
    </row>
    <row r="29" spans="1:10" ht="34.5" customHeight="1">
      <c r="A29" s="3029" t="s">
        <v>776</v>
      </c>
      <c r="B29" s="3030"/>
      <c r="C29" s="1960" t="s">
        <v>135</v>
      </c>
      <c r="D29" s="1961">
        <f>D30*D31</f>
        <v>0</v>
      </c>
      <c r="E29" s="1962">
        <f aca="true" t="shared" si="2" ref="E29:J29">E30*E31</f>
        <v>0</v>
      </c>
      <c r="F29" s="1963">
        <f t="shared" si="2"/>
        <v>0</v>
      </c>
      <c r="G29" s="1964">
        <f t="shared" si="2"/>
        <v>0</v>
      </c>
      <c r="H29" s="1965">
        <f>I29+J29</f>
        <v>0</v>
      </c>
      <c r="I29" s="1966">
        <f t="shared" si="2"/>
        <v>0</v>
      </c>
      <c r="J29" s="1967">
        <f t="shared" si="2"/>
        <v>0</v>
      </c>
    </row>
    <row r="30" spans="1:10" ht="18">
      <c r="A30" s="3027" t="s">
        <v>777</v>
      </c>
      <c r="B30" s="3028"/>
      <c r="C30" s="1968" t="s">
        <v>759</v>
      </c>
      <c r="D30" s="1884">
        <f aca="true" t="shared" si="3" ref="D30:J30">D8</f>
        <v>0</v>
      </c>
      <c r="E30" s="1969">
        <f t="shared" si="3"/>
        <v>0</v>
      </c>
      <c r="F30" s="1970">
        <f t="shared" si="3"/>
        <v>0</v>
      </c>
      <c r="G30" s="1971">
        <f t="shared" si="3"/>
        <v>0</v>
      </c>
      <c r="H30" s="1972">
        <f t="shared" si="3"/>
        <v>0</v>
      </c>
      <c r="I30" s="1973">
        <f t="shared" si="3"/>
        <v>0</v>
      </c>
      <c r="J30" s="1974">
        <f t="shared" si="3"/>
        <v>0</v>
      </c>
    </row>
    <row r="31" spans="1:10" ht="17.25">
      <c r="A31" s="3040" t="s">
        <v>774</v>
      </c>
      <c r="B31" s="3041"/>
      <c r="C31" s="1948" t="s">
        <v>775</v>
      </c>
      <c r="D31" s="1975">
        <f>D28</f>
        <v>0</v>
      </c>
      <c r="E31" s="1976">
        <f>E28</f>
        <v>0</v>
      </c>
      <c r="F31" s="1977">
        <f>F28</f>
        <v>0</v>
      </c>
      <c r="G31" s="1978">
        <f>G28</f>
        <v>0</v>
      </c>
      <c r="H31" s="1979" t="e">
        <f>H29/H30</f>
        <v>#DIV/0!</v>
      </c>
      <c r="I31" s="1980">
        <f>I28</f>
        <v>0</v>
      </c>
      <c r="J31" s="1981">
        <f>J28</f>
        <v>0</v>
      </c>
    </row>
    <row r="32" spans="1:10" ht="15.75">
      <c r="A32" s="3029" t="s">
        <v>778</v>
      </c>
      <c r="B32" s="3030"/>
      <c r="C32" s="1960" t="s">
        <v>135</v>
      </c>
      <c r="D32" s="1982">
        <f>D33*D34</f>
        <v>0</v>
      </c>
      <c r="E32" s="1983">
        <f>E33*E34</f>
        <v>0</v>
      </c>
      <c r="F32" s="1984">
        <f>F33*F34</f>
        <v>0</v>
      </c>
      <c r="G32" s="1985">
        <f>G33*G34</f>
        <v>0</v>
      </c>
      <c r="H32" s="1986">
        <f>I32+J32</f>
        <v>0</v>
      </c>
      <c r="I32" s="1987">
        <f>I33*I34</f>
        <v>0</v>
      </c>
      <c r="J32" s="1988">
        <f>J33*J34</f>
        <v>0</v>
      </c>
    </row>
    <row r="33" spans="1:10" ht="18">
      <c r="A33" s="3027" t="s">
        <v>777</v>
      </c>
      <c r="B33" s="3028"/>
      <c r="C33" s="1968" t="s">
        <v>759</v>
      </c>
      <c r="D33" s="1989">
        <f>D10</f>
        <v>0</v>
      </c>
      <c r="E33" s="1969">
        <f aca="true" t="shared" si="4" ref="E33:J33">E10</f>
        <v>0</v>
      </c>
      <c r="F33" s="1970">
        <f t="shared" si="4"/>
        <v>0</v>
      </c>
      <c r="G33" s="1971">
        <f t="shared" si="4"/>
        <v>0</v>
      </c>
      <c r="H33" s="1972">
        <f t="shared" si="4"/>
        <v>0</v>
      </c>
      <c r="I33" s="1973">
        <f t="shared" si="4"/>
        <v>0</v>
      </c>
      <c r="J33" s="1974">
        <f t="shared" si="4"/>
        <v>0</v>
      </c>
    </row>
    <row r="34" spans="1:10" ht="17.25">
      <c r="A34" s="3040" t="s">
        <v>774</v>
      </c>
      <c r="B34" s="3041"/>
      <c r="C34" s="1948" t="s">
        <v>775</v>
      </c>
      <c r="D34" s="1990">
        <f>D31</f>
        <v>0</v>
      </c>
      <c r="E34" s="1976">
        <f>E31</f>
        <v>0</v>
      </c>
      <c r="F34" s="1977">
        <f>F31</f>
        <v>0</v>
      </c>
      <c r="G34" s="1978">
        <f>G31</f>
        <v>0</v>
      </c>
      <c r="H34" s="1979" t="e">
        <f>H32/H33</f>
        <v>#DIV/0!</v>
      </c>
      <c r="I34" s="1980">
        <f>I31</f>
        <v>0</v>
      </c>
      <c r="J34" s="1981">
        <f>J31</f>
        <v>0</v>
      </c>
    </row>
    <row r="35" spans="1:10" ht="15.75">
      <c r="A35" s="3029" t="s">
        <v>779</v>
      </c>
      <c r="B35" s="3030"/>
      <c r="C35" s="1960" t="s">
        <v>136</v>
      </c>
      <c r="D35" s="1982">
        <f>D36+D37</f>
        <v>0</v>
      </c>
      <c r="E35" s="1983">
        <f aca="true" t="shared" si="5" ref="E35:J35">E36+E37</f>
        <v>0</v>
      </c>
      <c r="F35" s="1984">
        <f t="shared" si="5"/>
        <v>0</v>
      </c>
      <c r="G35" s="1985">
        <f>G36+G37</f>
        <v>0</v>
      </c>
      <c r="H35" s="1986">
        <f t="shared" si="5"/>
        <v>0</v>
      </c>
      <c r="I35" s="1987">
        <f t="shared" si="5"/>
        <v>0</v>
      </c>
      <c r="J35" s="1988">
        <f t="shared" si="5"/>
        <v>0</v>
      </c>
    </row>
    <row r="36" spans="1:10" ht="30.75" customHeight="1">
      <c r="A36" s="3031" t="s">
        <v>780</v>
      </c>
      <c r="B36" s="3032"/>
      <c r="C36" s="1948" t="s">
        <v>136</v>
      </c>
      <c r="D36" s="1990">
        <f>D38*D26</f>
        <v>0</v>
      </c>
      <c r="E36" s="1976">
        <f aca="true" t="shared" si="6" ref="E36:J37">E38*E26</f>
        <v>0</v>
      </c>
      <c r="F36" s="1977">
        <f t="shared" si="6"/>
        <v>0</v>
      </c>
      <c r="G36" s="1978">
        <f>G38*G26</f>
        <v>0</v>
      </c>
      <c r="H36" s="1979">
        <f>I36+J36</f>
        <v>0</v>
      </c>
      <c r="I36" s="1980">
        <f>I38*I26</f>
        <v>0</v>
      </c>
      <c r="J36" s="1981">
        <f t="shared" si="6"/>
        <v>0</v>
      </c>
    </row>
    <row r="37" spans="1:10" ht="34.5" customHeight="1">
      <c r="A37" s="3031" t="s">
        <v>781</v>
      </c>
      <c r="B37" s="3032"/>
      <c r="C37" s="1948" t="s">
        <v>136</v>
      </c>
      <c r="D37" s="1990">
        <f>D39*D27</f>
        <v>0</v>
      </c>
      <c r="E37" s="1976">
        <f t="shared" si="6"/>
        <v>0</v>
      </c>
      <c r="F37" s="1977">
        <f t="shared" si="6"/>
        <v>0</v>
      </c>
      <c r="G37" s="1978">
        <f t="shared" si="6"/>
        <v>0</v>
      </c>
      <c r="H37" s="1979">
        <f>I37+J37</f>
        <v>0</v>
      </c>
      <c r="I37" s="1980">
        <f t="shared" si="6"/>
        <v>0</v>
      </c>
      <c r="J37" s="1981">
        <f t="shared" si="6"/>
        <v>0</v>
      </c>
    </row>
    <row r="38" spans="1:10" ht="31.5" customHeight="1">
      <c r="A38" s="3027" t="s">
        <v>782</v>
      </c>
      <c r="B38" s="3028"/>
      <c r="C38" s="1948" t="s">
        <v>136</v>
      </c>
      <c r="D38" s="1990">
        <f>D41*D40</f>
        <v>0</v>
      </c>
      <c r="E38" s="1976">
        <f aca="true" t="shared" si="7" ref="E38:J38">E41*E40</f>
        <v>0</v>
      </c>
      <c r="F38" s="1977">
        <f t="shared" si="7"/>
        <v>0</v>
      </c>
      <c r="G38" s="1991">
        <f t="shared" si="7"/>
        <v>0</v>
      </c>
      <c r="H38" s="1979">
        <f>I38+J38</f>
        <v>0</v>
      </c>
      <c r="I38" s="1980">
        <f t="shared" si="7"/>
        <v>0</v>
      </c>
      <c r="J38" s="1981">
        <f t="shared" si="7"/>
        <v>0</v>
      </c>
    </row>
    <row r="39" spans="1:10" ht="48" customHeight="1">
      <c r="A39" s="3027" t="s">
        <v>783</v>
      </c>
      <c r="B39" s="3028"/>
      <c r="C39" s="1948" t="s">
        <v>136</v>
      </c>
      <c r="D39" s="1990">
        <f>D40*D42</f>
        <v>0</v>
      </c>
      <c r="E39" s="1976">
        <f aca="true" t="shared" si="8" ref="E39:J39">E40*E42</f>
        <v>0</v>
      </c>
      <c r="F39" s="1977">
        <f t="shared" si="8"/>
        <v>0</v>
      </c>
      <c r="G39" s="1991">
        <f t="shared" si="8"/>
        <v>0</v>
      </c>
      <c r="H39" s="1979">
        <f>I39+J39</f>
        <v>0</v>
      </c>
      <c r="I39" s="1980">
        <f t="shared" si="8"/>
        <v>0</v>
      </c>
      <c r="J39" s="1981">
        <f t="shared" si="8"/>
        <v>0</v>
      </c>
    </row>
    <row r="40" spans="1:10" ht="37.5" customHeight="1">
      <c r="A40" s="3027" t="s">
        <v>784</v>
      </c>
      <c r="B40" s="3028"/>
      <c r="C40" s="1992" t="s">
        <v>785</v>
      </c>
      <c r="D40" s="1993"/>
      <c r="E40" s="1994"/>
      <c r="F40" s="1995"/>
      <c r="G40" s="1996"/>
      <c r="H40" s="1997"/>
      <c r="I40" s="1998"/>
      <c r="J40" s="1999"/>
    </row>
    <row r="41" spans="1:10" ht="33" customHeight="1">
      <c r="A41" s="3044" t="s">
        <v>786</v>
      </c>
      <c r="B41" s="3045"/>
      <c r="C41" s="2000" t="str">
        <f>C42</f>
        <v>руб./Гкал</v>
      </c>
      <c r="D41" s="2001"/>
      <c r="E41" s="2002"/>
      <c r="F41" s="2003"/>
      <c r="G41" s="1956"/>
      <c r="H41" s="2004"/>
      <c r="I41" s="1958"/>
      <c r="J41" s="1959"/>
    </row>
    <row r="42" spans="1:10" ht="33.75" customHeight="1" thickBot="1">
      <c r="A42" s="3044" t="s">
        <v>787</v>
      </c>
      <c r="B42" s="3045"/>
      <c r="C42" s="2000" t="s">
        <v>185</v>
      </c>
      <c r="D42" s="2005"/>
      <c r="E42" s="2006"/>
      <c r="F42" s="2007"/>
      <c r="G42" s="2008"/>
      <c r="H42" s="2009"/>
      <c r="I42" s="2010"/>
      <c r="J42" s="2011"/>
    </row>
    <row r="43" spans="1:10" ht="19.5" customHeight="1" thickBot="1">
      <c r="A43" s="3035" t="s">
        <v>788</v>
      </c>
      <c r="B43" s="3036"/>
      <c r="C43" s="3036"/>
      <c r="D43" s="3036"/>
      <c r="E43" s="3036"/>
      <c r="F43" s="3036"/>
      <c r="G43" s="3036"/>
      <c r="H43" s="3036"/>
      <c r="I43" s="3036"/>
      <c r="J43" s="3037"/>
    </row>
    <row r="44" spans="1:10" ht="15.75">
      <c r="A44" s="3046" t="s">
        <v>771</v>
      </c>
      <c r="B44" s="3047"/>
      <c r="C44" s="2012" t="s">
        <v>136</v>
      </c>
      <c r="D44" s="1941" t="e">
        <f>(D45+D46)*D47</f>
        <v>#DIV/0!</v>
      </c>
      <c r="E44" s="1942" t="e">
        <f>(E45+E46)*E47</f>
        <v>#DIV/0!</v>
      </c>
      <c r="F44" s="1943" t="e">
        <f>(F45+F46)*F47</f>
        <v>#DIV/0!</v>
      </c>
      <c r="G44" s="1944" t="e">
        <f>(G45+G46)*G47</f>
        <v>#DIV/0!</v>
      </c>
      <c r="H44" s="1945" t="e">
        <f>I44+J44</f>
        <v>#DIV/0!</v>
      </c>
      <c r="I44" s="1946" t="e">
        <f>(I45+I46)*I47</f>
        <v>#DIV/0!</v>
      </c>
      <c r="J44" s="1947" t="e">
        <f>(J45+J46)*J47</f>
        <v>#DIV/0!</v>
      </c>
    </row>
    <row r="45" spans="1:10" s="1951" customFormat="1" ht="34.5" customHeight="1">
      <c r="A45" s="3040" t="s">
        <v>772</v>
      </c>
      <c r="B45" s="3041"/>
      <c r="C45" s="1948" t="s">
        <v>766</v>
      </c>
      <c r="D45" s="2013" t="e">
        <f>D13</f>
        <v>#DIV/0!</v>
      </c>
      <c r="E45" s="2014" t="e">
        <f aca="true" t="shared" si="9" ref="E45:J46">E13</f>
        <v>#DIV/0!</v>
      </c>
      <c r="F45" s="2015" t="e">
        <f t="shared" si="9"/>
        <v>#DIV/0!</v>
      </c>
      <c r="G45" s="2016" t="e">
        <f t="shared" si="9"/>
        <v>#DIV/0!</v>
      </c>
      <c r="H45" s="2017" t="e">
        <f t="shared" si="9"/>
        <v>#DIV/0!</v>
      </c>
      <c r="I45" s="2017" t="e">
        <f t="shared" si="9"/>
        <v>#DIV/0!</v>
      </c>
      <c r="J45" s="2018" t="e">
        <f t="shared" si="9"/>
        <v>#DIV/0!</v>
      </c>
    </row>
    <row r="46" spans="1:10" s="1951" customFormat="1" ht="48.75" customHeight="1">
      <c r="A46" s="3040" t="s">
        <v>789</v>
      </c>
      <c r="B46" s="3041"/>
      <c r="C46" s="1948" t="s">
        <v>766</v>
      </c>
      <c r="D46" s="2013" t="e">
        <f>D14</f>
        <v>#DIV/0!</v>
      </c>
      <c r="E46" s="2014" t="e">
        <f t="shared" si="9"/>
        <v>#DIV/0!</v>
      </c>
      <c r="F46" s="2015" t="e">
        <f t="shared" si="9"/>
        <v>#DIV/0!</v>
      </c>
      <c r="G46" s="2016" t="e">
        <f t="shared" si="9"/>
        <v>#DIV/0!</v>
      </c>
      <c r="H46" s="2017" t="e">
        <f t="shared" si="9"/>
        <v>#DIV/0!</v>
      </c>
      <c r="I46" s="2017" t="e">
        <f t="shared" si="9"/>
        <v>#DIV/0!</v>
      </c>
      <c r="J46" s="2018" t="e">
        <f t="shared" si="9"/>
        <v>#DIV/0!</v>
      </c>
    </row>
    <row r="47" spans="1:10" ht="17.25">
      <c r="A47" s="3042" t="s">
        <v>774</v>
      </c>
      <c r="B47" s="3043"/>
      <c r="C47" s="1952" t="s">
        <v>775</v>
      </c>
      <c r="D47" s="2019"/>
      <c r="E47" s="1954"/>
      <c r="F47" s="1955"/>
      <c r="G47" s="1956"/>
      <c r="H47" s="1957" t="e">
        <f>H44/(H45+H46)</f>
        <v>#DIV/0!</v>
      </c>
      <c r="I47" s="1958"/>
      <c r="J47" s="1959"/>
    </row>
    <row r="48" spans="1:10" ht="15.75">
      <c r="A48" s="3029" t="s">
        <v>779</v>
      </c>
      <c r="B48" s="3030"/>
      <c r="C48" s="1960" t="s">
        <v>136</v>
      </c>
      <c r="D48" s="1982">
        <f aca="true" t="shared" si="10" ref="D48:J48">D49+D50</f>
        <v>0</v>
      </c>
      <c r="E48" s="1983">
        <f t="shared" si="10"/>
        <v>0</v>
      </c>
      <c r="F48" s="1984">
        <f t="shared" si="10"/>
        <v>0</v>
      </c>
      <c r="G48" s="1985">
        <f t="shared" si="10"/>
        <v>0</v>
      </c>
      <c r="H48" s="1986">
        <f t="shared" si="10"/>
        <v>0</v>
      </c>
      <c r="I48" s="1987">
        <f t="shared" si="10"/>
        <v>0</v>
      </c>
      <c r="J48" s="1988">
        <f t="shared" si="10"/>
        <v>0</v>
      </c>
    </row>
    <row r="49" spans="1:10" ht="30" customHeight="1">
      <c r="A49" s="3031" t="s">
        <v>780</v>
      </c>
      <c r="B49" s="3032"/>
      <c r="C49" s="1948" t="s">
        <v>136</v>
      </c>
      <c r="D49" s="1990">
        <f aca="true" t="shared" si="11" ref="D49:G50">D51*D39</f>
        <v>0</v>
      </c>
      <c r="E49" s="1976">
        <f t="shared" si="11"/>
        <v>0</v>
      </c>
      <c r="F49" s="1977">
        <f t="shared" si="11"/>
        <v>0</v>
      </c>
      <c r="G49" s="1978">
        <f t="shared" si="11"/>
        <v>0</v>
      </c>
      <c r="H49" s="1979">
        <f>I49+J49</f>
        <v>0</v>
      </c>
      <c r="I49" s="1980">
        <f>I51*I39</f>
        <v>0</v>
      </c>
      <c r="J49" s="1981">
        <f>J51*J39</f>
        <v>0</v>
      </c>
    </row>
    <row r="50" spans="1:10" ht="31.5" customHeight="1">
      <c r="A50" s="3031" t="s">
        <v>781</v>
      </c>
      <c r="B50" s="3032"/>
      <c r="C50" s="1948" t="s">
        <v>136</v>
      </c>
      <c r="D50" s="1990">
        <f t="shared" si="11"/>
        <v>0</v>
      </c>
      <c r="E50" s="1976">
        <f t="shared" si="11"/>
        <v>0</v>
      </c>
      <c r="F50" s="1977">
        <f t="shared" si="11"/>
        <v>0</v>
      </c>
      <c r="G50" s="1978">
        <f t="shared" si="11"/>
        <v>0</v>
      </c>
      <c r="H50" s="1979">
        <f>I50+J50</f>
        <v>0</v>
      </c>
      <c r="I50" s="1980">
        <f>I52*I40</f>
        <v>0</v>
      </c>
      <c r="J50" s="1981">
        <f>J52*J40</f>
        <v>0</v>
      </c>
    </row>
    <row r="51" spans="1:10" ht="33.75" customHeight="1">
      <c r="A51" s="3027" t="s">
        <v>782</v>
      </c>
      <c r="B51" s="3028"/>
      <c r="C51" s="1948" t="s">
        <v>136</v>
      </c>
      <c r="D51" s="1990">
        <f>D54*D53</f>
        <v>0</v>
      </c>
      <c r="E51" s="1976">
        <f>E54*E53</f>
        <v>0</v>
      </c>
      <c r="F51" s="1977">
        <f>F54*F53</f>
        <v>0</v>
      </c>
      <c r="G51" s="1991">
        <f>G54*G53</f>
        <v>0</v>
      </c>
      <c r="H51" s="1979">
        <f>I51+J51</f>
        <v>0</v>
      </c>
      <c r="I51" s="1980">
        <f>I54*I53</f>
        <v>0</v>
      </c>
      <c r="J51" s="1981">
        <f>J54*J53</f>
        <v>0</v>
      </c>
    </row>
    <row r="52" spans="1:10" ht="47.25" customHeight="1">
      <c r="A52" s="3027" t="s">
        <v>783</v>
      </c>
      <c r="B52" s="3028"/>
      <c r="C52" s="1948" t="s">
        <v>136</v>
      </c>
      <c r="D52" s="1990">
        <f>D53*D55</f>
        <v>0</v>
      </c>
      <c r="E52" s="1976">
        <f>E53*E55</f>
        <v>0</v>
      </c>
      <c r="F52" s="1977">
        <f>F53*F55</f>
        <v>0</v>
      </c>
      <c r="G52" s="1991">
        <f>G53*G55</f>
        <v>0</v>
      </c>
      <c r="H52" s="1979">
        <f>I52+J52</f>
        <v>0</v>
      </c>
      <c r="I52" s="1980">
        <f>I53*I55</f>
        <v>0</v>
      </c>
      <c r="J52" s="1981">
        <f>J53*J55</f>
        <v>0</v>
      </c>
    </row>
    <row r="53" spans="1:10" ht="36" customHeight="1">
      <c r="A53" s="3027" t="s">
        <v>784</v>
      </c>
      <c r="B53" s="3028"/>
      <c r="C53" s="1992" t="s">
        <v>785</v>
      </c>
      <c r="D53" s="2020"/>
      <c r="E53" s="2021"/>
      <c r="F53" s="2022"/>
      <c r="G53" s="1996"/>
      <c r="H53" s="1997"/>
      <c r="I53" s="1998"/>
      <c r="J53" s="1999"/>
    </row>
    <row r="54" spans="1:10" ht="35.25" customHeight="1">
      <c r="A54" s="3044" t="s">
        <v>786</v>
      </c>
      <c r="B54" s="3045"/>
      <c r="C54" s="2000" t="str">
        <f>C55</f>
        <v>руб./Гкал</v>
      </c>
      <c r="D54" s="2023"/>
      <c r="E54" s="2024"/>
      <c r="F54" s="2025"/>
      <c r="G54" s="1956"/>
      <c r="H54" s="2004"/>
      <c r="I54" s="1958"/>
      <c r="J54" s="1959"/>
    </row>
    <row r="55" spans="1:10" ht="35.25" customHeight="1" thickBot="1">
      <c r="A55" s="3050" t="s">
        <v>787</v>
      </c>
      <c r="B55" s="3051"/>
      <c r="C55" s="2026" t="s">
        <v>185</v>
      </c>
      <c r="D55" s="2027"/>
      <c r="E55" s="2028"/>
      <c r="F55" s="2029"/>
      <c r="G55" s="2008"/>
      <c r="H55" s="2009"/>
      <c r="I55" s="2010"/>
      <c r="J55" s="2011"/>
    </row>
    <row r="56" spans="1:10" ht="15.75">
      <c r="A56" s="3052" t="s">
        <v>790</v>
      </c>
      <c r="B56" s="3053"/>
      <c r="C56" s="2030" t="s">
        <v>136</v>
      </c>
      <c r="D56" s="2031" t="e">
        <f>D25+D29+D32+D35+D44+D48+#REF!+#REF!+#REF!</f>
        <v>#DIV/0!</v>
      </c>
      <c r="E56" s="2032" t="e">
        <f>E25+E29+E32+E35+E44+E48+#REF!+#REF!+#REF!</f>
        <v>#DIV/0!</v>
      </c>
      <c r="F56" s="2033" t="e">
        <f>F25+F29+F32+F35+F44+F48+#REF!+#REF!+#REF!</f>
        <v>#DIV/0!</v>
      </c>
      <c r="G56" s="2034" t="e">
        <f>G25+G29+G32+G35+G44+G48+#REF!+#REF!+#REF!</f>
        <v>#DIV/0!</v>
      </c>
      <c r="H56" s="2035" t="e">
        <f>H25+H29+H32+H35+H44+H48+#REF!+#REF!+#REF!</f>
        <v>#DIV/0!</v>
      </c>
      <c r="I56" s="2036" t="e">
        <f>I25+I29+I32+I35+I44+I48+#REF!+#REF!+#REF!</f>
        <v>#DIV/0!</v>
      </c>
      <c r="J56" s="2036" t="e">
        <f>J25+J29+J32+J35+J44+J48+#REF!+#REF!+#REF!</f>
        <v>#DIV/0!</v>
      </c>
    </row>
    <row r="57" spans="1:10" s="1899" customFormat="1" ht="15">
      <c r="A57" s="3054" t="s">
        <v>765</v>
      </c>
      <c r="B57" s="3055"/>
      <c r="C57" s="2037" t="s">
        <v>136</v>
      </c>
      <c r="D57" s="2038"/>
      <c r="E57" s="2039"/>
      <c r="F57" s="2040"/>
      <c r="G57" s="2041"/>
      <c r="H57" s="2042"/>
      <c r="I57" s="2043"/>
      <c r="J57" s="2043"/>
    </row>
    <row r="58" spans="1:10" s="1899" customFormat="1" ht="15.75" thickBot="1">
      <c r="A58" s="3056" t="s">
        <v>767</v>
      </c>
      <c r="B58" s="3057"/>
      <c r="C58" s="2044" t="s">
        <v>136</v>
      </c>
      <c r="D58" s="2045"/>
      <c r="E58" s="2046"/>
      <c r="F58" s="2047"/>
      <c r="G58" s="2048"/>
      <c r="H58" s="2049"/>
      <c r="I58" s="2050"/>
      <c r="J58" s="2050"/>
    </row>
    <row r="59" spans="1:10" ht="15">
      <c r="A59" s="2051"/>
      <c r="B59" s="2051"/>
      <c r="C59" s="2051"/>
      <c r="D59" s="2051"/>
      <c r="E59" s="2051"/>
      <c r="F59" s="2051"/>
      <c r="G59" s="2051"/>
      <c r="H59" s="2051"/>
      <c r="I59" s="2051"/>
      <c r="J59" s="2051"/>
    </row>
    <row r="60" spans="1:10" ht="19.5" thickBot="1">
      <c r="A60" s="3058" t="s">
        <v>551</v>
      </c>
      <c r="B60" s="3058"/>
      <c r="C60" s="3058"/>
      <c r="D60" s="2052"/>
      <c r="E60" s="2052"/>
      <c r="F60" s="2052"/>
      <c r="G60" s="2052"/>
      <c r="H60" s="2052"/>
      <c r="I60" s="2051"/>
      <c r="J60" s="2051"/>
    </row>
    <row r="61" spans="1:10" ht="15" customHeight="1">
      <c r="A61" s="3059" t="s">
        <v>591</v>
      </c>
      <c r="B61" s="3060"/>
      <c r="C61" s="3060"/>
      <c r="D61" s="3060"/>
      <c r="E61" s="3060"/>
      <c r="F61" s="3060"/>
      <c r="G61" s="3060"/>
      <c r="H61" s="3061"/>
      <c r="I61" s="1818"/>
      <c r="J61" s="1818"/>
    </row>
    <row r="62" spans="1:10" ht="15">
      <c r="A62" s="3062"/>
      <c r="B62" s="3063"/>
      <c r="C62" s="3063"/>
      <c r="D62" s="3063"/>
      <c r="E62" s="3063"/>
      <c r="F62" s="3063"/>
      <c r="G62" s="3063"/>
      <c r="H62" s="3064"/>
      <c r="I62" s="1818"/>
      <c r="J62" s="1818"/>
    </row>
    <row r="63" spans="1:10" ht="15">
      <c r="A63" s="3062"/>
      <c r="B63" s="3063"/>
      <c r="C63" s="3063"/>
      <c r="D63" s="3063"/>
      <c r="E63" s="3063"/>
      <c r="F63" s="3063"/>
      <c r="G63" s="3063"/>
      <c r="H63" s="3064"/>
      <c r="I63" s="1818"/>
      <c r="J63" s="1818"/>
    </row>
    <row r="64" spans="1:10" ht="15">
      <c r="A64" s="3062"/>
      <c r="B64" s="3063"/>
      <c r="C64" s="3063"/>
      <c r="D64" s="3063"/>
      <c r="E64" s="3063"/>
      <c r="F64" s="3063"/>
      <c r="G64" s="3063"/>
      <c r="H64" s="3064"/>
      <c r="I64" s="1818"/>
      <c r="J64" s="1818"/>
    </row>
    <row r="65" spans="1:10" ht="15">
      <c r="A65" s="3062"/>
      <c r="B65" s="3063"/>
      <c r="C65" s="3063"/>
      <c r="D65" s="3063"/>
      <c r="E65" s="3063"/>
      <c r="F65" s="3063"/>
      <c r="G65" s="3063"/>
      <c r="H65" s="3064"/>
      <c r="I65" s="1818"/>
      <c r="J65" s="1818"/>
    </row>
    <row r="66" spans="1:10" ht="15">
      <c r="A66" s="3062"/>
      <c r="B66" s="3063"/>
      <c r="C66" s="3063"/>
      <c r="D66" s="3063"/>
      <c r="E66" s="3063"/>
      <c r="F66" s="3063"/>
      <c r="G66" s="3063"/>
      <c r="H66" s="3064"/>
      <c r="I66" s="1818"/>
      <c r="J66" s="1818"/>
    </row>
    <row r="67" spans="1:10" ht="15">
      <c r="A67" s="3062"/>
      <c r="B67" s="3063"/>
      <c r="C67" s="3063"/>
      <c r="D67" s="3063"/>
      <c r="E67" s="3063"/>
      <c r="F67" s="3063"/>
      <c r="G67" s="3063"/>
      <c r="H67" s="3064"/>
      <c r="I67" s="1818"/>
      <c r="J67" s="1818"/>
    </row>
    <row r="68" spans="1:10" ht="15.75" thickBot="1">
      <c r="A68" s="3065"/>
      <c r="B68" s="3066"/>
      <c r="C68" s="3066"/>
      <c r="D68" s="3066"/>
      <c r="E68" s="3066"/>
      <c r="F68" s="3066"/>
      <c r="G68" s="3066"/>
      <c r="H68" s="3067"/>
      <c r="I68" s="1818"/>
      <c r="J68" s="1818"/>
    </row>
    <row r="69" spans="1:10" ht="15">
      <c r="A69" s="2053"/>
      <c r="B69" s="2053"/>
      <c r="C69" s="2053"/>
      <c r="D69" s="2053"/>
      <c r="E69" s="2053"/>
      <c r="F69" s="2053"/>
      <c r="G69" s="2053"/>
      <c r="H69" s="2053"/>
      <c r="I69" s="1818"/>
      <c r="J69" s="1818"/>
    </row>
    <row r="70" spans="1:10" ht="15">
      <c r="A70" s="1818"/>
      <c r="B70" s="1818"/>
      <c r="C70" s="1818"/>
      <c r="D70" s="1818"/>
      <c r="E70" s="1818"/>
      <c r="F70" s="1818"/>
      <c r="G70" s="1818"/>
      <c r="H70" s="1818"/>
      <c r="I70" s="1818"/>
      <c r="J70" s="1818"/>
    </row>
    <row r="71" spans="1:10" ht="18">
      <c r="A71" s="3048" t="s">
        <v>98</v>
      </c>
      <c r="B71" s="3048"/>
      <c r="C71" s="3048"/>
      <c r="D71" s="3048"/>
      <c r="E71" s="2052"/>
      <c r="F71" s="3049"/>
      <c r="G71" s="3049"/>
      <c r="H71" s="3049"/>
      <c r="I71" s="3049"/>
      <c r="J71" s="2052"/>
    </row>
    <row r="72" spans="1:10" ht="18">
      <c r="A72" s="2052"/>
      <c r="B72" s="2052"/>
      <c r="C72" s="2052"/>
      <c r="D72" s="2052"/>
      <c r="E72" s="2052"/>
      <c r="F72" s="2052"/>
      <c r="G72" s="2052"/>
      <c r="H72" s="2052"/>
      <c r="I72" s="2052"/>
      <c r="J72" s="2052"/>
    </row>
    <row r="73" spans="1:10" ht="15">
      <c r="A73" s="1818"/>
      <c r="B73" s="1818"/>
      <c r="C73" s="1818"/>
      <c r="D73" s="1818"/>
      <c r="E73" s="1818"/>
      <c r="F73" s="1818"/>
      <c r="G73" s="1818"/>
      <c r="H73" s="1818"/>
      <c r="I73" s="1818"/>
      <c r="J73" s="1818"/>
    </row>
  </sheetData>
  <sheetProtection formatCells="0" formatColumns="0" formatRows="0" insertColumns="0" insertRows="0" deleteColumns="0" deleteRows="0"/>
  <mergeCells count="64">
    <mergeCell ref="A71:D71"/>
    <mergeCell ref="F71:I71"/>
    <mergeCell ref="A55:B55"/>
    <mergeCell ref="A56:B56"/>
    <mergeCell ref="A57:B57"/>
    <mergeCell ref="A58:B58"/>
    <mergeCell ref="A60:C60"/>
    <mergeCell ref="A61:H68"/>
    <mergeCell ref="A49:B49"/>
    <mergeCell ref="A50:B50"/>
    <mergeCell ref="A51:B51"/>
    <mergeCell ref="A52:B52"/>
    <mergeCell ref="A53:B53"/>
    <mergeCell ref="A54:B54"/>
    <mergeCell ref="A43:J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J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J1"/>
    <mergeCell ref="A2:J2"/>
    <mergeCell ref="A3:J3"/>
    <mergeCell ref="A5:B6"/>
    <mergeCell ref="C5:C6"/>
    <mergeCell ref="D5:F5"/>
    <mergeCell ref="G5:G6"/>
    <mergeCell ref="H5:J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CC"/>
  </sheetPr>
  <dimension ref="A1:BJ40"/>
  <sheetViews>
    <sheetView showGridLines="0" view="pageBreakPreview" zoomScaleSheetLayoutView="100" zoomScalePageLayoutView="0" workbookViewId="0" topLeftCell="A1">
      <selection activeCell="A5" sqref="A5:N5"/>
    </sheetView>
  </sheetViews>
  <sheetFormatPr defaultColWidth="9.00390625" defaultRowHeight="12.75"/>
  <cols>
    <col min="1" max="3" width="16.00390625" style="1779" customWidth="1"/>
    <col min="4" max="4" width="15.875" style="1779" customWidth="1"/>
    <col min="5" max="6" width="15.125" style="1779" customWidth="1"/>
    <col min="7" max="7" width="11.625" style="1779" customWidth="1"/>
    <col min="8" max="8" width="14.00390625" style="1779" customWidth="1"/>
    <col min="9" max="9" width="15.125" style="1779" customWidth="1"/>
    <col min="10" max="10" width="10.875" style="1779" customWidth="1"/>
    <col min="11" max="11" width="10.625" style="1779" customWidth="1"/>
    <col min="12" max="12" width="11.125" style="1779" customWidth="1"/>
    <col min="13" max="13" width="14.50390625" style="1779" customWidth="1"/>
    <col min="14" max="14" width="20.00390625" style="1779" customWidth="1"/>
    <col min="15" max="16384" width="9.375" style="1779" customWidth="1"/>
  </cols>
  <sheetData>
    <row r="1" spans="13:14" ht="15.75">
      <c r="M1" s="2411"/>
      <c r="N1" s="2411"/>
    </row>
    <row r="2" spans="1:14" ht="18.75" customHeight="1">
      <c r="A2" s="2412" t="s">
        <v>700</v>
      </c>
      <c r="B2" s="2412"/>
      <c r="C2" s="2412"/>
      <c r="D2" s="2412"/>
      <c r="E2" s="2412"/>
      <c r="F2" s="2412"/>
      <c r="G2" s="2412"/>
      <c r="H2" s="2412"/>
      <c r="I2" s="2412"/>
      <c r="J2" s="2412"/>
      <c r="K2" s="2412"/>
      <c r="L2" s="2412"/>
      <c r="M2" s="2412"/>
      <c r="N2" s="2412"/>
    </row>
    <row r="3" spans="1:14" ht="19.5" customHeight="1">
      <c r="A3" s="2413" t="s">
        <v>638</v>
      </c>
      <c r="B3" s="2413"/>
      <c r="C3" s="2413"/>
      <c r="D3" s="2413"/>
      <c r="E3" s="2413"/>
      <c r="F3" s="2413"/>
      <c r="G3" s="2413"/>
      <c r="H3" s="2413"/>
      <c r="I3" s="2413"/>
      <c r="J3" s="2413"/>
      <c r="K3" s="2413"/>
      <c r="L3" s="2413"/>
      <c r="M3" s="2413"/>
      <c r="N3" s="2413"/>
    </row>
    <row r="4" spans="1:14" ht="19.5" customHeight="1">
      <c r="A4" s="2413" t="s">
        <v>701</v>
      </c>
      <c r="B4" s="2413"/>
      <c r="C4" s="2413"/>
      <c r="D4" s="2413"/>
      <c r="E4" s="2413"/>
      <c r="F4" s="2413"/>
      <c r="G4" s="2413"/>
      <c r="H4" s="2413"/>
      <c r="I4" s="2413"/>
      <c r="J4" s="2413"/>
      <c r="K4" s="2413"/>
      <c r="L4" s="2413"/>
      <c r="M4" s="2413"/>
      <c r="N4" s="2413"/>
    </row>
    <row r="5" spans="1:14" ht="19.5" customHeight="1">
      <c r="A5" s="2413" t="s">
        <v>702</v>
      </c>
      <c r="B5" s="2413"/>
      <c r="C5" s="2413"/>
      <c r="D5" s="2413"/>
      <c r="E5" s="2413"/>
      <c r="F5" s="2413"/>
      <c r="G5" s="2413"/>
      <c r="H5" s="2413"/>
      <c r="I5" s="2413"/>
      <c r="J5" s="2413"/>
      <c r="K5" s="2413"/>
      <c r="L5" s="2413"/>
      <c r="M5" s="2413"/>
      <c r="N5" s="2413"/>
    </row>
    <row r="6" spans="1:14" ht="19.5" customHeight="1" thickBot="1">
      <c r="A6" s="2414" t="s">
        <v>703</v>
      </c>
      <c r="B6" s="2414"/>
      <c r="C6" s="2414"/>
      <c r="D6" s="2414"/>
      <c r="E6" s="2414"/>
      <c r="F6" s="2414"/>
      <c r="G6" s="2414"/>
      <c r="H6" s="2414"/>
      <c r="I6" s="2414"/>
      <c r="J6" s="2414"/>
      <c r="K6" s="2414"/>
      <c r="L6" s="2414"/>
      <c r="M6" s="2414"/>
      <c r="N6" s="2414"/>
    </row>
    <row r="7" spans="1:14" ht="19.5" customHeight="1" thickBot="1">
      <c r="A7" s="2416" t="s">
        <v>704</v>
      </c>
      <c r="B7" s="2417"/>
      <c r="C7" s="2417"/>
      <c r="D7" s="2418"/>
      <c r="E7" s="2418"/>
      <c r="F7" s="2418"/>
      <c r="G7" s="2418"/>
      <c r="H7" s="2418"/>
      <c r="I7" s="2418"/>
      <c r="J7" s="2419"/>
      <c r="K7" s="2419"/>
      <c r="L7" s="2419"/>
      <c r="M7" s="2419"/>
      <c r="N7" s="2420"/>
    </row>
    <row r="8" ht="13.5" thickBot="1"/>
    <row r="9" spans="1:14" ht="51" customHeight="1">
      <c r="A9" s="2421" t="s">
        <v>705</v>
      </c>
      <c r="B9" s="2408" t="s">
        <v>706</v>
      </c>
      <c r="C9" s="2406" t="s">
        <v>707</v>
      </c>
      <c r="D9" s="2407"/>
      <c r="E9" s="2408" t="s">
        <v>708</v>
      </c>
      <c r="F9" s="2406" t="s">
        <v>709</v>
      </c>
      <c r="G9" s="2407"/>
      <c r="H9" s="2408" t="s">
        <v>710</v>
      </c>
      <c r="I9" s="2408" t="s">
        <v>711</v>
      </c>
      <c r="J9" s="2406" t="s">
        <v>712</v>
      </c>
      <c r="K9" s="2407"/>
      <c r="L9" s="2408" t="s">
        <v>713</v>
      </c>
      <c r="M9" s="2408" t="s">
        <v>714</v>
      </c>
      <c r="N9" s="2432" t="s">
        <v>715</v>
      </c>
    </row>
    <row r="10" spans="1:14" ht="38.25" customHeight="1">
      <c r="A10" s="2422"/>
      <c r="B10" s="2409"/>
      <c r="C10" s="2415" t="s">
        <v>716</v>
      </c>
      <c r="D10" s="2415" t="s">
        <v>717</v>
      </c>
      <c r="E10" s="2409"/>
      <c r="F10" s="2415" t="s">
        <v>716</v>
      </c>
      <c r="G10" s="2415" t="s">
        <v>717</v>
      </c>
      <c r="H10" s="2409"/>
      <c r="I10" s="2409"/>
      <c r="J10" s="2415" t="s">
        <v>716</v>
      </c>
      <c r="K10" s="2415" t="s">
        <v>717</v>
      </c>
      <c r="L10" s="2409"/>
      <c r="M10" s="2409"/>
      <c r="N10" s="2433"/>
    </row>
    <row r="11" spans="1:14" ht="13.5" thickBot="1">
      <c r="A11" s="2423"/>
      <c r="B11" s="2410"/>
      <c r="C11" s="2410"/>
      <c r="D11" s="2410"/>
      <c r="E11" s="2410"/>
      <c r="F11" s="2410"/>
      <c r="G11" s="2410"/>
      <c r="H11" s="2410"/>
      <c r="I11" s="2410"/>
      <c r="J11" s="2410"/>
      <c r="K11" s="2410"/>
      <c r="L11" s="2410"/>
      <c r="M11" s="2410"/>
      <c r="N11" s="2434"/>
    </row>
    <row r="12" spans="1:14" ht="15.75" customHeight="1">
      <c r="A12" s="2424" t="s">
        <v>422</v>
      </c>
      <c r="B12" s="2425"/>
      <c r="C12" s="2425"/>
      <c r="D12" s="2425"/>
      <c r="E12" s="2425"/>
      <c r="F12" s="2425"/>
      <c r="G12" s="2425"/>
      <c r="H12" s="2425"/>
      <c r="I12" s="2425"/>
      <c r="J12" s="2425"/>
      <c r="K12" s="2425"/>
      <c r="L12" s="2425"/>
      <c r="M12" s="2425"/>
      <c r="N12" s="2426"/>
    </row>
    <row r="13" spans="1:14" s="1784" customFormat="1" ht="15">
      <c r="A13" s="1780"/>
      <c r="B13" s="1781"/>
      <c r="C13" s="1781"/>
      <c r="D13" s="1782"/>
      <c r="E13" s="1782"/>
      <c r="F13" s="1782"/>
      <c r="G13" s="1782"/>
      <c r="H13" s="1782"/>
      <c r="I13" s="1782"/>
      <c r="J13" s="1782"/>
      <c r="K13" s="1782"/>
      <c r="L13" s="1782"/>
      <c r="M13" s="1782"/>
      <c r="N13" s="1783"/>
    </row>
    <row r="14" spans="1:14" s="1784" customFormat="1" ht="15">
      <c r="A14" s="1780"/>
      <c r="B14" s="1781"/>
      <c r="C14" s="1781"/>
      <c r="D14" s="1782"/>
      <c r="E14" s="1782"/>
      <c r="F14" s="1782"/>
      <c r="G14" s="1782"/>
      <c r="H14" s="1782"/>
      <c r="I14" s="1782"/>
      <c r="J14" s="1782"/>
      <c r="K14" s="1782"/>
      <c r="L14" s="1782"/>
      <c r="M14" s="1782"/>
      <c r="N14" s="1783"/>
    </row>
    <row r="15" spans="1:14" s="1784" customFormat="1" ht="15">
      <c r="A15" s="1780"/>
      <c r="B15" s="1781"/>
      <c r="C15" s="1781"/>
      <c r="D15" s="1782"/>
      <c r="E15" s="1782"/>
      <c r="F15" s="1782"/>
      <c r="G15" s="1782"/>
      <c r="H15" s="1782"/>
      <c r="I15" s="1782"/>
      <c r="J15" s="1782"/>
      <c r="K15" s="1782"/>
      <c r="L15" s="1782"/>
      <c r="M15" s="1782"/>
      <c r="N15" s="1783"/>
    </row>
    <row r="16" spans="1:14" s="1784" customFormat="1" ht="15">
      <c r="A16" s="1780"/>
      <c r="B16" s="1781"/>
      <c r="C16" s="1781"/>
      <c r="D16" s="1782"/>
      <c r="E16" s="1782"/>
      <c r="F16" s="1782"/>
      <c r="G16" s="1782"/>
      <c r="H16" s="1782"/>
      <c r="I16" s="1782"/>
      <c r="J16" s="1782"/>
      <c r="K16" s="1782"/>
      <c r="L16" s="1782"/>
      <c r="M16" s="1782"/>
      <c r="N16" s="1783"/>
    </row>
    <row r="17" spans="1:14" s="1784" customFormat="1" ht="15">
      <c r="A17" s="1780"/>
      <c r="B17" s="1781"/>
      <c r="C17" s="1781"/>
      <c r="D17" s="1782"/>
      <c r="E17" s="1782"/>
      <c r="F17" s="1782"/>
      <c r="G17" s="1782"/>
      <c r="H17" s="1782"/>
      <c r="I17" s="1782"/>
      <c r="J17" s="1782"/>
      <c r="K17" s="1782"/>
      <c r="L17" s="1782"/>
      <c r="M17" s="1782"/>
      <c r="N17" s="1783"/>
    </row>
    <row r="18" spans="1:14" s="1784" customFormat="1" ht="15">
      <c r="A18" s="1780"/>
      <c r="B18" s="1781"/>
      <c r="C18" s="1781"/>
      <c r="D18" s="1782"/>
      <c r="E18" s="1782"/>
      <c r="F18" s="1782"/>
      <c r="G18" s="1782"/>
      <c r="H18" s="1782"/>
      <c r="I18" s="1782"/>
      <c r="J18" s="1782"/>
      <c r="K18" s="1782"/>
      <c r="L18" s="1782"/>
      <c r="M18" s="1782"/>
      <c r="N18" s="1783"/>
    </row>
    <row r="19" spans="1:14" s="1784" customFormat="1" ht="15">
      <c r="A19" s="1780"/>
      <c r="B19" s="1781"/>
      <c r="C19" s="1781"/>
      <c r="D19" s="1782"/>
      <c r="E19" s="1782"/>
      <c r="F19" s="1782"/>
      <c r="G19" s="1782"/>
      <c r="H19" s="1782"/>
      <c r="I19" s="1782"/>
      <c r="J19" s="1782"/>
      <c r="K19" s="1782"/>
      <c r="L19" s="1782"/>
      <c r="M19" s="1782"/>
      <c r="N19" s="1783"/>
    </row>
    <row r="20" spans="1:14" s="1784" customFormat="1" ht="15">
      <c r="A20" s="1780"/>
      <c r="B20" s="1781"/>
      <c r="C20" s="1781"/>
      <c r="D20" s="1782"/>
      <c r="E20" s="1782"/>
      <c r="F20" s="1782"/>
      <c r="G20" s="1782"/>
      <c r="H20" s="1782"/>
      <c r="I20" s="1782"/>
      <c r="J20" s="1782"/>
      <c r="K20" s="1782"/>
      <c r="L20" s="1782"/>
      <c r="M20" s="1782"/>
      <c r="N20" s="1783"/>
    </row>
    <row r="21" spans="1:14" s="1784" customFormat="1" ht="15.75" thickBot="1">
      <c r="A21" s="1785"/>
      <c r="B21" s="1786"/>
      <c r="C21" s="1786"/>
      <c r="D21" s="1787"/>
      <c r="E21" s="1787"/>
      <c r="F21" s="1787"/>
      <c r="G21" s="1787"/>
      <c r="H21" s="1787"/>
      <c r="I21" s="1787"/>
      <c r="J21" s="1787"/>
      <c r="K21" s="1787"/>
      <c r="L21" s="1787"/>
      <c r="M21" s="1787"/>
      <c r="N21" s="1788"/>
    </row>
    <row r="22" spans="1:14" s="1794" customFormat="1" ht="15" thickBot="1">
      <c r="A22" s="1789" t="s">
        <v>145</v>
      </c>
      <c r="B22" s="1790"/>
      <c r="C22" s="1790"/>
      <c r="D22" s="1791"/>
      <c r="E22" s="1791"/>
      <c r="F22" s="1791"/>
      <c r="G22" s="1792"/>
      <c r="H22" s="1792"/>
      <c r="I22" s="1792"/>
      <c r="J22" s="1791"/>
      <c r="K22" s="1791"/>
      <c r="L22" s="1791"/>
      <c r="M22" s="1792"/>
      <c r="N22" s="1793"/>
    </row>
    <row r="23" spans="1:14" ht="15.75" customHeight="1">
      <c r="A23" s="2427" t="s">
        <v>718</v>
      </c>
      <c r="B23" s="2428"/>
      <c r="C23" s="2428"/>
      <c r="D23" s="2428"/>
      <c r="E23" s="2428"/>
      <c r="F23" s="2428"/>
      <c r="G23" s="2428"/>
      <c r="H23" s="2428"/>
      <c r="I23" s="2428"/>
      <c r="J23" s="2428"/>
      <c r="K23" s="2428"/>
      <c r="L23" s="2428"/>
      <c r="M23" s="2428"/>
      <c r="N23" s="2429"/>
    </row>
    <row r="24" spans="1:14" s="1784" customFormat="1" ht="15">
      <c r="A24" s="1780"/>
      <c r="B24" s="1781"/>
      <c r="C24" s="1781"/>
      <c r="D24" s="1782"/>
      <c r="E24" s="1782"/>
      <c r="F24" s="1782"/>
      <c r="G24" s="1782"/>
      <c r="H24" s="1782"/>
      <c r="I24" s="1782"/>
      <c r="J24" s="1782"/>
      <c r="K24" s="1782"/>
      <c r="L24" s="1782"/>
      <c r="M24" s="1782"/>
      <c r="N24" s="1783"/>
    </row>
    <row r="25" spans="1:14" s="1784" customFormat="1" ht="15">
      <c r="A25" s="1780"/>
      <c r="B25" s="1781"/>
      <c r="C25" s="1781"/>
      <c r="D25" s="1782"/>
      <c r="E25" s="1782"/>
      <c r="F25" s="1782"/>
      <c r="G25" s="1782"/>
      <c r="H25" s="1782"/>
      <c r="I25" s="1782"/>
      <c r="J25" s="1782"/>
      <c r="K25" s="1782"/>
      <c r="L25" s="1782"/>
      <c r="M25" s="1782"/>
      <c r="N25" s="1783"/>
    </row>
    <row r="26" spans="1:14" s="1784" customFormat="1" ht="15">
      <c r="A26" s="1780"/>
      <c r="B26" s="1781"/>
      <c r="C26" s="1781"/>
      <c r="D26" s="1782"/>
      <c r="E26" s="1782"/>
      <c r="F26" s="1782"/>
      <c r="G26" s="1782"/>
      <c r="H26" s="1782"/>
      <c r="I26" s="1782"/>
      <c r="J26" s="1782"/>
      <c r="K26" s="1782"/>
      <c r="L26" s="1782"/>
      <c r="M26" s="1782"/>
      <c r="N26" s="1783"/>
    </row>
    <row r="27" spans="1:14" s="1784" customFormat="1" ht="15">
      <c r="A27" s="1780"/>
      <c r="B27" s="1781"/>
      <c r="C27" s="1781"/>
      <c r="D27" s="1782"/>
      <c r="E27" s="1782"/>
      <c r="F27" s="1782"/>
      <c r="G27" s="1782"/>
      <c r="H27" s="1782"/>
      <c r="I27" s="1782"/>
      <c r="J27" s="1782"/>
      <c r="K27" s="1782"/>
      <c r="L27" s="1782"/>
      <c r="M27" s="1782"/>
      <c r="N27" s="1783"/>
    </row>
    <row r="28" spans="1:14" s="1784" customFormat="1" ht="15">
      <c r="A28" s="1780"/>
      <c r="B28" s="1781"/>
      <c r="C28" s="1781"/>
      <c r="D28" s="1782"/>
      <c r="E28" s="1782"/>
      <c r="F28" s="1782"/>
      <c r="G28" s="1782"/>
      <c r="H28" s="1782"/>
      <c r="I28" s="1782"/>
      <c r="J28" s="1782"/>
      <c r="K28" s="1782"/>
      <c r="L28" s="1782"/>
      <c r="M28" s="1782"/>
      <c r="N28" s="1783"/>
    </row>
    <row r="29" spans="1:14" s="1784" customFormat="1" ht="15">
      <c r="A29" s="1780"/>
      <c r="B29" s="1781"/>
      <c r="C29" s="1781"/>
      <c r="D29" s="1782"/>
      <c r="E29" s="1782"/>
      <c r="F29" s="1782"/>
      <c r="G29" s="1782"/>
      <c r="H29" s="1782"/>
      <c r="I29" s="1782"/>
      <c r="J29" s="1782"/>
      <c r="K29" s="1782"/>
      <c r="L29" s="1782"/>
      <c r="M29" s="1782"/>
      <c r="N29" s="1783"/>
    </row>
    <row r="30" spans="1:14" s="1784" customFormat="1" ht="15">
      <c r="A30" s="1780"/>
      <c r="B30" s="1781"/>
      <c r="C30" s="1781"/>
      <c r="D30" s="1782"/>
      <c r="E30" s="1782"/>
      <c r="F30" s="1782"/>
      <c r="G30" s="1782"/>
      <c r="H30" s="1782"/>
      <c r="I30" s="1782"/>
      <c r="J30" s="1782"/>
      <c r="K30" s="1782"/>
      <c r="L30" s="1782"/>
      <c r="M30" s="1782"/>
      <c r="N30" s="1783"/>
    </row>
    <row r="31" spans="1:14" s="1784" customFormat="1" ht="15">
      <c r="A31" s="1780"/>
      <c r="B31" s="1781"/>
      <c r="C31" s="1781"/>
      <c r="D31" s="1782"/>
      <c r="E31" s="1782"/>
      <c r="F31" s="1782"/>
      <c r="G31" s="1782"/>
      <c r="H31" s="1782"/>
      <c r="I31" s="1782"/>
      <c r="J31" s="1782"/>
      <c r="K31" s="1782"/>
      <c r="L31" s="1782"/>
      <c r="M31" s="1782"/>
      <c r="N31" s="1783"/>
    </row>
    <row r="32" spans="1:14" s="1784" customFormat="1" ht="15.75" thickBot="1">
      <c r="A32" s="1785"/>
      <c r="B32" s="1786"/>
      <c r="C32" s="1786"/>
      <c r="D32" s="1787"/>
      <c r="E32" s="1787"/>
      <c r="F32" s="1787"/>
      <c r="G32" s="1787"/>
      <c r="H32" s="1787"/>
      <c r="I32" s="1787"/>
      <c r="J32" s="1787"/>
      <c r="K32" s="1787"/>
      <c r="L32" s="1787"/>
      <c r="M32" s="1787"/>
      <c r="N32" s="1788"/>
    </row>
    <row r="33" spans="1:14" s="1800" customFormat="1" ht="15" thickBot="1">
      <c r="A33" s="1795" t="s">
        <v>145</v>
      </c>
      <c r="B33" s="1796"/>
      <c r="C33" s="1796"/>
      <c r="D33" s="1797"/>
      <c r="E33" s="1797"/>
      <c r="F33" s="1797"/>
      <c r="G33" s="1798"/>
      <c r="H33" s="1798"/>
      <c r="I33" s="1798"/>
      <c r="J33" s="1797"/>
      <c r="K33" s="1797"/>
      <c r="L33" s="1797"/>
      <c r="M33" s="1798"/>
      <c r="N33" s="1799"/>
    </row>
    <row r="34" spans="1:14" s="1800" customFormat="1" ht="15" thickBot="1">
      <c r="A34" s="1795" t="s">
        <v>424</v>
      </c>
      <c r="B34" s="1796"/>
      <c r="C34" s="1796"/>
      <c r="D34" s="1797"/>
      <c r="E34" s="1797"/>
      <c r="F34" s="1797"/>
      <c r="G34" s="1798"/>
      <c r="H34" s="1798"/>
      <c r="I34" s="1798"/>
      <c r="J34" s="1797"/>
      <c r="K34" s="1797"/>
      <c r="L34" s="1797"/>
      <c r="M34" s="1798"/>
      <c r="N34" s="1799"/>
    </row>
    <row r="35" spans="1:14" s="1803" customFormat="1" ht="14.25">
      <c r="A35" s="1801"/>
      <c r="B35" s="1801"/>
      <c r="C35" s="1801"/>
      <c r="D35" s="1801"/>
      <c r="E35" s="1801"/>
      <c r="F35" s="1801"/>
      <c r="G35" s="1802"/>
      <c r="H35" s="1802"/>
      <c r="I35" s="1802"/>
      <c r="J35" s="1801"/>
      <c r="K35" s="1801"/>
      <c r="L35" s="1801"/>
      <c r="M35" s="1802"/>
      <c r="N35" s="1802"/>
    </row>
    <row r="36" spans="1:14" s="1804" customFormat="1" ht="19.5" customHeight="1">
      <c r="A36" s="2430" t="s">
        <v>719</v>
      </c>
      <c r="B36" s="2430"/>
      <c r="C36" s="2430"/>
      <c r="D36" s="2430"/>
      <c r="E36" s="2430"/>
      <c r="F36" s="2430"/>
      <c r="G36" s="2430"/>
      <c r="H36" s="2430"/>
      <c r="I36" s="2430"/>
      <c r="J36" s="2430"/>
      <c r="K36" s="2430"/>
      <c r="L36" s="2430"/>
      <c r="M36" s="2430"/>
      <c r="N36" s="2430"/>
    </row>
    <row r="37" spans="1:62" ht="12.75">
      <c r="A37" s="2430"/>
      <c r="B37" s="2430"/>
      <c r="C37" s="2430"/>
      <c r="D37" s="2430"/>
      <c r="E37" s="2430"/>
      <c r="F37" s="2430"/>
      <c r="G37" s="2430"/>
      <c r="H37" s="2430"/>
      <c r="I37" s="2430"/>
      <c r="J37" s="2430"/>
      <c r="K37" s="2430"/>
      <c r="L37" s="2430"/>
      <c r="M37" s="2430"/>
      <c r="N37" s="2430"/>
      <c r="O37" s="1805"/>
      <c r="P37" s="1805"/>
      <c r="Q37" s="1805"/>
      <c r="R37" s="1805"/>
      <c r="S37" s="1805"/>
      <c r="T37" s="1805"/>
      <c r="U37" s="1805"/>
      <c r="V37" s="1805"/>
      <c r="W37" s="1805"/>
      <c r="X37" s="1805"/>
      <c r="Y37" s="1805"/>
      <c r="Z37" s="1805"/>
      <c r="AA37" s="1805"/>
      <c r="AB37" s="1805"/>
      <c r="AC37" s="1805"/>
      <c r="AD37" s="1805"/>
      <c r="AE37" s="1805"/>
      <c r="AF37" s="1805"/>
      <c r="AG37" s="1805"/>
      <c r="AH37" s="1805"/>
      <c r="AI37" s="1805"/>
      <c r="AJ37" s="1805"/>
      <c r="AK37" s="1805"/>
      <c r="AL37" s="1805"/>
      <c r="AM37" s="1805"/>
      <c r="AN37" s="1805"/>
      <c r="AO37" s="1805"/>
      <c r="AP37" s="1805"/>
      <c r="AQ37" s="1805"/>
      <c r="AR37" s="1805"/>
      <c r="AS37" s="1805"/>
      <c r="AT37" s="1805"/>
      <c r="AU37" s="1805"/>
      <c r="AV37" s="1805"/>
      <c r="AW37" s="1805"/>
      <c r="AX37" s="1805"/>
      <c r="AY37" s="1805"/>
      <c r="AZ37" s="1805"/>
      <c r="BA37" s="1805"/>
      <c r="BB37" s="1805"/>
      <c r="BC37" s="1805"/>
      <c r="BD37" s="1805"/>
      <c r="BE37" s="1805"/>
      <c r="BF37" s="1805"/>
      <c r="BG37" s="1805"/>
      <c r="BH37" s="1805"/>
      <c r="BI37" s="1805"/>
      <c r="BJ37" s="1805"/>
    </row>
    <row r="38" spans="1:26" s="1804" customFormat="1" ht="26.25" customHeight="1">
      <c r="A38" s="2431" t="s">
        <v>720</v>
      </c>
      <c r="B38" s="2431"/>
      <c r="C38" s="2431"/>
      <c r="D38" s="2431"/>
      <c r="E38" s="2431"/>
      <c r="F38" s="2431"/>
      <c r="G38" s="2431"/>
      <c r="H38" s="2431"/>
      <c r="I38" s="2431"/>
      <c r="J38" s="2431"/>
      <c r="K38" s="2431"/>
      <c r="L38" s="2431"/>
      <c r="M38" s="2431"/>
      <c r="N38" s="2431"/>
      <c r="O38" s="1806"/>
      <c r="P38" s="1806"/>
      <c r="Q38" s="1806"/>
      <c r="R38" s="1806"/>
      <c r="S38" s="1806"/>
      <c r="T38" s="1806"/>
      <c r="U38" s="1806"/>
      <c r="V38" s="1806"/>
      <c r="W38" s="1806"/>
      <c r="X38" s="1806"/>
      <c r="Y38" s="1806"/>
      <c r="Z38" s="1806"/>
    </row>
    <row r="39" s="1804" customFormat="1" ht="15.75"/>
    <row r="40" spans="1:14" s="1804" customFormat="1" ht="15.75">
      <c r="A40" s="2431" t="s">
        <v>721</v>
      </c>
      <c r="B40" s="2431"/>
      <c r="C40" s="2431"/>
      <c r="D40" s="2431"/>
      <c r="E40" s="2431"/>
      <c r="F40" s="2431"/>
      <c r="G40" s="2431"/>
      <c r="H40" s="2431"/>
      <c r="I40" s="2431"/>
      <c r="J40" s="2431"/>
      <c r="K40" s="2431"/>
      <c r="L40" s="2431"/>
      <c r="M40" s="2431"/>
      <c r="N40" s="2431"/>
    </row>
  </sheetData>
  <sheetProtection/>
  <mergeCells count="30">
    <mergeCell ref="A12:N12"/>
    <mergeCell ref="A23:N23"/>
    <mergeCell ref="A36:N37"/>
    <mergeCell ref="A38:N38"/>
    <mergeCell ref="A40:N40"/>
    <mergeCell ref="L9:L11"/>
    <mergeCell ref="M9:M11"/>
    <mergeCell ref="N9:N11"/>
    <mergeCell ref="C10:C11"/>
    <mergeCell ref="D10:D11"/>
    <mergeCell ref="F10:F11"/>
    <mergeCell ref="G10:G11"/>
    <mergeCell ref="J10:J11"/>
    <mergeCell ref="K10:K11"/>
    <mergeCell ref="A7:I7"/>
    <mergeCell ref="J7:N7"/>
    <mergeCell ref="A9:A11"/>
    <mergeCell ref="B9:B11"/>
    <mergeCell ref="C9:D9"/>
    <mergeCell ref="E9:E11"/>
    <mergeCell ref="F9:G9"/>
    <mergeCell ref="H9:H11"/>
    <mergeCell ref="I9:I11"/>
    <mergeCell ref="J9:K9"/>
    <mergeCell ref="M1:N1"/>
    <mergeCell ref="A2:N2"/>
    <mergeCell ref="A3:N3"/>
    <mergeCell ref="A4:N4"/>
    <mergeCell ref="A5:N5"/>
    <mergeCell ref="A6:N6"/>
  </mergeCells>
  <printOptions/>
  <pageMargins left="1.3779527559055118" right="0.7874015748031497" top="0.984251968503937" bottom="0.984251968503937" header="0.5118110236220472" footer="0.5118110236220472"/>
  <pageSetup horizontalDpi="600" verticalDpi="600" orientation="landscape" paperSize="9" scale="67" r:id="rId4"/>
  <legacyDrawing r:id="rId3"/>
  <oleObjects>
    <oleObject progId="Equation.3" shapeId="85695" r:id="rId1"/>
    <oleObject progId="Equation.3" shapeId="85696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4">
    <tabColor indexed="26"/>
  </sheetPr>
  <dimension ref="A1:E38"/>
  <sheetViews>
    <sheetView showGridLines="0" view="pageBreakPreview" zoomScaleSheetLayoutView="100" zoomScalePageLayoutView="0"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" sqref="B1:D1"/>
    </sheetView>
  </sheetViews>
  <sheetFormatPr defaultColWidth="9.00390625" defaultRowHeight="12.75"/>
  <cols>
    <col min="1" max="1" width="7.50390625" style="0" customWidth="1"/>
    <col min="2" max="2" width="57.875" style="0" customWidth="1"/>
    <col min="3" max="3" width="15.875" style="0" customWidth="1"/>
    <col min="4" max="4" width="17.625" style="0" customWidth="1"/>
    <col min="5" max="5" width="18.875" style="0" customWidth="1"/>
  </cols>
  <sheetData>
    <row r="1" spans="2:5" ht="19.5">
      <c r="B1" s="2435" t="s">
        <v>364</v>
      </c>
      <c r="C1" s="2435"/>
      <c r="D1" s="2435"/>
      <c r="E1" s="75"/>
    </row>
    <row r="2" spans="2:4" ht="21" customHeight="1">
      <c r="B2" s="2439" t="str">
        <f>Анкета!A5</f>
        <v>Теплоснабжающая организация</v>
      </c>
      <c r="C2" s="2439"/>
      <c r="D2" s="2439"/>
    </row>
    <row r="3" ht="13.5" thickBot="1"/>
    <row r="4" spans="1:5" s="77" customFormat="1" ht="51.75" customHeight="1" thickBot="1">
      <c r="A4" s="83" t="s">
        <v>352</v>
      </c>
      <c r="B4" s="76" t="s">
        <v>365</v>
      </c>
      <c r="C4" s="76" t="s">
        <v>366</v>
      </c>
      <c r="D4" s="607" t="s">
        <v>367</v>
      </c>
      <c r="E4" s="612" t="s">
        <v>449</v>
      </c>
    </row>
    <row r="5" spans="1:5" ht="18" customHeight="1">
      <c r="A5" s="84">
        <v>1</v>
      </c>
      <c r="B5" s="23" t="s">
        <v>353</v>
      </c>
      <c r="C5" s="85"/>
      <c r="D5" s="608"/>
      <c r="E5" s="86"/>
    </row>
    <row r="6" spans="1:5" ht="18" customHeight="1">
      <c r="A6" s="87"/>
      <c r="B6" s="78"/>
      <c r="C6" s="78"/>
      <c r="D6" s="609"/>
      <c r="E6" s="79"/>
    </row>
    <row r="7" spans="1:5" ht="18" customHeight="1">
      <c r="A7" s="88"/>
      <c r="B7" s="78"/>
      <c r="C7" s="78"/>
      <c r="D7" s="609"/>
      <c r="E7" s="79"/>
    </row>
    <row r="8" spans="1:5" ht="18" customHeight="1">
      <c r="A8" s="88"/>
      <c r="B8" s="78"/>
      <c r="C8" s="78"/>
      <c r="D8" s="609"/>
      <c r="E8" s="79"/>
    </row>
    <row r="9" spans="1:5" ht="18" customHeight="1">
      <c r="A9" s="88"/>
      <c r="B9" s="78"/>
      <c r="C9" s="78"/>
      <c r="D9" s="609"/>
      <c r="E9" s="79"/>
    </row>
    <row r="10" spans="1:5" ht="18" customHeight="1">
      <c r="A10" s="88"/>
      <c r="B10" s="78"/>
      <c r="C10" s="78"/>
      <c r="D10" s="609"/>
      <c r="E10" s="79"/>
    </row>
    <row r="11" spans="1:5" ht="18" customHeight="1">
      <c r="A11" s="88"/>
      <c r="B11" s="78"/>
      <c r="C11" s="78"/>
      <c r="D11" s="609"/>
      <c r="E11" s="79"/>
    </row>
    <row r="12" spans="1:5" ht="18" customHeight="1">
      <c r="A12" s="88"/>
      <c r="B12" s="78"/>
      <c r="C12" s="78"/>
      <c r="D12" s="609"/>
      <c r="E12" s="79"/>
    </row>
    <row r="13" spans="1:5" ht="18" customHeight="1" thickBot="1">
      <c r="A13" s="89"/>
      <c r="B13" s="90"/>
      <c r="C13" s="90"/>
      <c r="D13" s="610"/>
      <c r="E13" s="91"/>
    </row>
    <row r="14" spans="1:5" ht="18" customHeight="1">
      <c r="A14" s="92">
        <v>2</v>
      </c>
      <c r="B14" s="23" t="s">
        <v>467</v>
      </c>
      <c r="C14" s="85"/>
      <c r="D14" s="608"/>
      <c r="E14" s="86"/>
    </row>
    <row r="15" spans="1:5" ht="18" customHeight="1">
      <c r="A15" s="88"/>
      <c r="B15" s="78"/>
      <c r="C15" s="78"/>
      <c r="D15" s="609"/>
      <c r="E15" s="79"/>
    </row>
    <row r="16" spans="1:5" ht="18" customHeight="1">
      <c r="A16" s="88"/>
      <c r="B16" s="78"/>
      <c r="C16" s="78"/>
      <c r="D16" s="609"/>
      <c r="E16" s="79"/>
    </row>
    <row r="17" spans="1:5" ht="18" customHeight="1">
      <c r="A17" s="88"/>
      <c r="B17" s="78"/>
      <c r="C17" s="78"/>
      <c r="D17" s="609"/>
      <c r="E17" s="79"/>
    </row>
    <row r="18" spans="1:5" ht="18" customHeight="1">
      <c r="A18" s="88"/>
      <c r="B18" s="78"/>
      <c r="C18" s="78"/>
      <c r="D18" s="609"/>
      <c r="E18" s="79"/>
    </row>
    <row r="19" spans="1:5" ht="18" customHeight="1" thickBot="1">
      <c r="A19" s="89"/>
      <c r="B19" s="90"/>
      <c r="C19" s="90"/>
      <c r="D19" s="610"/>
      <c r="E19" s="91"/>
    </row>
    <row r="20" spans="1:5" ht="18" customHeight="1">
      <c r="A20" s="92">
        <v>3</v>
      </c>
      <c r="B20" s="23" t="s">
        <v>354</v>
      </c>
      <c r="C20" s="85"/>
      <c r="D20" s="608"/>
      <c r="E20" s="86"/>
    </row>
    <row r="21" spans="1:5" ht="18" customHeight="1">
      <c r="A21" s="88"/>
      <c r="B21" s="78"/>
      <c r="C21" s="78"/>
      <c r="D21" s="609"/>
      <c r="E21" s="79"/>
    </row>
    <row r="22" spans="1:5" ht="18" customHeight="1">
      <c r="A22" s="88"/>
      <c r="B22" s="78"/>
      <c r="C22" s="78"/>
      <c r="D22" s="609"/>
      <c r="E22" s="79"/>
    </row>
    <row r="23" spans="1:5" ht="18" customHeight="1">
      <c r="A23" s="88"/>
      <c r="B23" s="78"/>
      <c r="C23" s="78"/>
      <c r="D23" s="609"/>
      <c r="E23" s="79"/>
    </row>
    <row r="24" spans="1:5" ht="18" customHeight="1">
      <c r="A24" s="88"/>
      <c r="B24" s="78"/>
      <c r="C24" s="78"/>
      <c r="D24" s="609"/>
      <c r="E24" s="79"/>
    </row>
    <row r="25" spans="1:5" ht="18" customHeight="1">
      <c r="A25" s="88"/>
      <c r="B25" s="78"/>
      <c r="C25" s="78"/>
      <c r="D25" s="609"/>
      <c r="E25" s="79"/>
    </row>
    <row r="26" spans="1:5" ht="18" customHeight="1">
      <c r="A26" s="88"/>
      <c r="B26" s="78"/>
      <c r="C26" s="78"/>
      <c r="D26" s="609"/>
      <c r="E26" s="79"/>
    </row>
    <row r="27" spans="1:5" ht="18" customHeight="1">
      <c r="A27" s="88"/>
      <c r="B27" s="78"/>
      <c r="C27" s="78"/>
      <c r="D27" s="609"/>
      <c r="E27" s="79"/>
    </row>
    <row r="28" spans="1:5" ht="18" customHeight="1" thickBot="1">
      <c r="A28" s="89"/>
      <c r="B28" s="90"/>
      <c r="C28" s="90"/>
      <c r="D28" s="610"/>
      <c r="E28" s="91"/>
    </row>
    <row r="29" spans="1:5" ht="18" customHeight="1" thickBot="1">
      <c r="A29" s="74"/>
      <c r="B29" s="2436" t="s">
        <v>145</v>
      </c>
      <c r="C29" s="2436"/>
      <c r="D29" s="611"/>
      <c r="E29" s="613"/>
    </row>
    <row r="33" spans="1:4" ht="14.25" customHeight="1">
      <c r="A33" s="2438" t="s">
        <v>98</v>
      </c>
      <c r="B33" s="2438"/>
      <c r="C33" s="2437" t="str">
        <f>Анкета!B13</f>
        <v>ФИО</v>
      </c>
      <c r="D33" s="2437"/>
    </row>
    <row r="34" ht="12.75">
      <c r="B34" s="81"/>
    </row>
    <row r="35" ht="12.75">
      <c r="B35" s="81"/>
    </row>
    <row r="36" ht="14.25">
      <c r="A36" s="80" t="s">
        <v>368</v>
      </c>
    </row>
    <row r="38" ht="12.75">
      <c r="B38" s="82" t="s">
        <v>369</v>
      </c>
    </row>
  </sheetData>
  <sheetProtection/>
  <mergeCells count="5">
    <mergeCell ref="B1:D1"/>
    <mergeCell ref="B29:C29"/>
    <mergeCell ref="C33:D33"/>
    <mergeCell ref="A33:B33"/>
    <mergeCell ref="B2:D2"/>
  </mergeCells>
  <printOptions/>
  <pageMargins left="1.3779527559055118" right="0.3937007874015748" top="0.7874015748031497" bottom="0.984251968503937" header="0" footer="0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="130" zoomScaleSheetLayoutView="130" zoomScalePageLayoutView="0" workbookViewId="0" topLeftCell="A1">
      <selection activeCell="I11" sqref="I11"/>
    </sheetView>
  </sheetViews>
  <sheetFormatPr defaultColWidth="9.00390625" defaultRowHeight="12.75"/>
  <cols>
    <col min="1" max="1" width="10.875" style="805" bestFit="1" customWidth="1"/>
    <col min="2" max="2" width="9.375" style="805" customWidth="1"/>
    <col min="3" max="3" width="26.00390625" style="805" customWidth="1"/>
    <col min="4" max="4" width="20.875" style="805" customWidth="1"/>
    <col min="5" max="5" width="18.00390625" style="805" customWidth="1"/>
    <col min="6" max="6" width="32.125" style="805" customWidth="1"/>
    <col min="7" max="7" width="23.125" style="805" customWidth="1"/>
    <col min="8" max="8" width="19.375" style="805" customWidth="1"/>
    <col min="9" max="9" width="34.50390625" style="805" customWidth="1"/>
    <col min="10" max="10" width="20.125" style="805" customWidth="1"/>
    <col min="11" max="16384" width="9.375" style="805" customWidth="1"/>
  </cols>
  <sheetData>
    <row r="1" spans="1:10" ht="12.75">
      <c r="A1" s="2440" t="s">
        <v>826</v>
      </c>
      <c r="B1" s="2440"/>
      <c r="C1" s="2440"/>
      <c r="D1" s="2440"/>
      <c r="E1" s="2440"/>
      <c r="F1" s="2440"/>
      <c r="G1" s="2440"/>
      <c r="H1" s="2440"/>
      <c r="I1" s="2440"/>
      <c r="J1" s="2440"/>
    </row>
    <row r="2" spans="1:10" ht="17.25" customHeight="1">
      <c r="A2" s="2441" t="s">
        <v>722</v>
      </c>
      <c r="B2" s="2441"/>
      <c r="C2" s="2441"/>
      <c r="D2" s="2441"/>
      <c r="E2" s="2441"/>
      <c r="F2" s="2441"/>
      <c r="G2" s="2441"/>
      <c r="H2" s="2441"/>
      <c r="I2" s="2441"/>
      <c r="J2" s="2441"/>
    </row>
    <row r="3" spans="1:10" ht="16.5" customHeight="1" thickBot="1">
      <c r="A3" s="2442" t="s">
        <v>827</v>
      </c>
      <c r="B3" s="2442"/>
      <c r="C3" s="2442"/>
      <c r="D3" s="2442"/>
      <c r="E3" s="2442"/>
      <c r="F3" s="2442"/>
      <c r="G3" s="2442"/>
      <c r="H3" s="2442"/>
      <c r="I3" s="2442"/>
      <c r="J3" s="2442"/>
    </row>
    <row r="4" spans="1:10" ht="39.75" customHeight="1">
      <c r="A4" s="2443" t="s">
        <v>723</v>
      </c>
      <c r="B4" s="2445" t="s">
        <v>724</v>
      </c>
      <c r="C4" s="2445"/>
      <c r="D4" s="2445" t="s">
        <v>725</v>
      </c>
      <c r="E4" s="2445" t="s">
        <v>726</v>
      </c>
      <c r="F4" s="2445" t="s">
        <v>828</v>
      </c>
      <c r="G4" s="2445" t="s">
        <v>829</v>
      </c>
      <c r="H4" s="2445" t="s">
        <v>727</v>
      </c>
      <c r="I4" s="2445" t="s">
        <v>728</v>
      </c>
      <c r="J4" s="2448" t="s">
        <v>729</v>
      </c>
    </row>
    <row r="5" spans="1:10" ht="111.75" customHeight="1" thickBot="1">
      <c r="A5" s="2444"/>
      <c r="B5" s="2446"/>
      <c r="C5" s="2446"/>
      <c r="D5" s="2446"/>
      <c r="E5" s="2446"/>
      <c r="F5" s="2446"/>
      <c r="G5" s="2446"/>
      <c r="H5" s="2446"/>
      <c r="I5" s="2446"/>
      <c r="J5" s="2449"/>
    </row>
    <row r="6" spans="1:10" ht="16.5" thickBot="1">
      <c r="A6" s="1807">
        <v>1</v>
      </c>
      <c r="B6" s="2450">
        <v>2</v>
      </c>
      <c r="C6" s="2450"/>
      <c r="D6" s="1808">
        <v>3</v>
      </c>
      <c r="E6" s="1808">
        <v>4</v>
      </c>
      <c r="F6" s="1808">
        <v>5</v>
      </c>
      <c r="G6" s="1809">
        <v>6</v>
      </c>
      <c r="H6" s="1808">
        <v>7</v>
      </c>
      <c r="I6" s="1808">
        <v>8</v>
      </c>
      <c r="J6" s="1810">
        <v>9</v>
      </c>
    </row>
    <row r="7" spans="1:10" ht="15.75">
      <c r="A7" s="1811">
        <v>1</v>
      </c>
      <c r="B7" s="2451"/>
      <c r="C7" s="2451"/>
      <c r="D7" s="1811">
        <v>2022</v>
      </c>
      <c r="E7" s="1811">
        <v>2022</v>
      </c>
      <c r="F7" s="1812"/>
      <c r="G7" s="1812"/>
      <c r="H7" s="1812">
        <f>G7-F7</f>
        <v>0</v>
      </c>
      <c r="I7" s="1812">
        <f>IF(G7&gt;0,F7,0)</f>
        <v>0</v>
      </c>
      <c r="J7" s="1813"/>
    </row>
    <row r="8" spans="1:10" ht="15.75">
      <c r="A8" s="1814">
        <v>2</v>
      </c>
      <c r="B8" s="2452"/>
      <c r="C8" s="2452"/>
      <c r="D8" s="1814">
        <v>2022</v>
      </c>
      <c r="E8" s="1814">
        <v>2022</v>
      </c>
      <c r="F8" s="1815"/>
      <c r="G8" s="1815"/>
      <c r="H8" s="1815">
        <f>G8-F8</f>
        <v>0</v>
      </c>
      <c r="I8" s="1812">
        <f>IF(G8&gt;0,F8,0)</f>
        <v>0</v>
      </c>
      <c r="J8" s="1816"/>
    </row>
    <row r="9" spans="1:9" ht="15.75">
      <c r="A9" s="989"/>
      <c r="B9" s="2453" t="s">
        <v>730</v>
      </c>
      <c r="C9" s="2453"/>
      <c r="D9" s="2453"/>
      <c r="E9" s="2453"/>
      <c r="F9" s="1817">
        <f>SUM(F7:F8)</f>
        <v>0</v>
      </c>
      <c r="G9" s="1817">
        <f>SUM(G7:G8)</f>
        <v>0</v>
      </c>
      <c r="H9" s="1817">
        <f>G9-F9</f>
        <v>0</v>
      </c>
      <c r="I9" s="1817">
        <f>SUM(I7:I8)</f>
        <v>0</v>
      </c>
    </row>
    <row r="10" spans="1:9" ht="15">
      <c r="A10" s="1818"/>
      <c r="B10" s="1818"/>
      <c r="C10" s="1818"/>
      <c r="D10" s="1818"/>
      <c r="E10" s="1818"/>
      <c r="F10" s="1818"/>
      <c r="G10" s="1818"/>
      <c r="H10" s="1818"/>
      <c r="I10" s="1818"/>
    </row>
    <row r="11" spans="1:9" ht="15">
      <c r="A11" s="1818"/>
      <c r="B11" s="1818"/>
      <c r="C11" s="1818"/>
      <c r="D11" s="1818"/>
      <c r="E11" s="1818"/>
      <c r="F11" s="1818"/>
      <c r="G11" s="1818"/>
      <c r="H11" s="1818"/>
      <c r="I11" s="1818"/>
    </row>
    <row r="12" spans="1:8" ht="12.75">
      <c r="A12" s="2313" t="s">
        <v>98</v>
      </c>
      <c r="B12" s="2447"/>
      <c r="C12" s="2447"/>
      <c r="D12" s="2447"/>
      <c r="E12" s="2314"/>
      <c r="F12" s="2314"/>
      <c r="H12" s="808"/>
    </row>
    <row r="13" ht="12.75">
      <c r="H13" s="807" t="s">
        <v>731</v>
      </c>
    </row>
  </sheetData>
  <sheetProtection/>
  <mergeCells count="18">
    <mergeCell ref="A12:D12"/>
    <mergeCell ref="E12:F12"/>
    <mergeCell ref="I4:I5"/>
    <mergeCell ref="J4:J5"/>
    <mergeCell ref="B6:C6"/>
    <mergeCell ref="B7:C7"/>
    <mergeCell ref="B8:C8"/>
    <mergeCell ref="B9:E9"/>
    <mergeCell ref="A1:J1"/>
    <mergeCell ref="A2:J2"/>
    <mergeCell ref="A3:J3"/>
    <mergeCell ref="A4:A5"/>
    <mergeCell ref="B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paperSize="9" scale="4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view="pageBreakPreview" zoomScaleNormal="130" zoomScaleSheetLayoutView="100" zoomScalePageLayoutView="0" workbookViewId="0" topLeftCell="A1">
      <selection activeCell="E5" sqref="E5:E6"/>
    </sheetView>
  </sheetViews>
  <sheetFormatPr defaultColWidth="9.00390625" defaultRowHeight="12.75"/>
  <cols>
    <col min="1" max="1" width="5.00390625" style="805" customWidth="1"/>
    <col min="2" max="2" width="9.375" style="805" customWidth="1"/>
    <col min="3" max="3" width="15.875" style="805" customWidth="1"/>
    <col min="4" max="4" width="21.625" style="805" customWidth="1"/>
    <col min="5" max="6" width="24.875" style="805" customWidth="1"/>
    <col min="7" max="7" width="16.00390625" style="805" customWidth="1"/>
    <col min="8" max="8" width="20.875" style="805" customWidth="1"/>
    <col min="9" max="9" width="19.375" style="805" customWidth="1"/>
    <col min="10" max="16384" width="9.375" style="805" customWidth="1"/>
  </cols>
  <sheetData>
    <row r="1" spans="1:10" ht="15.75">
      <c r="A1" s="1819"/>
      <c r="B1" s="1819"/>
      <c r="C1" s="1819"/>
      <c r="D1" s="1819"/>
      <c r="E1" s="1819"/>
      <c r="F1" s="1819"/>
      <c r="G1" s="1819"/>
      <c r="H1" s="2454"/>
      <c r="I1" s="2454"/>
      <c r="J1" s="1820"/>
    </row>
    <row r="2" spans="1:10" ht="18.75" customHeight="1">
      <c r="A2" s="1819"/>
      <c r="B2" s="1819"/>
      <c r="C2" s="1819"/>
      <c r="D2" s="1819"/>
      <c r="E2" s="1819"/>
      <c r="F2" s="2455" t="s">
        <v>830</v>
      </c>
      <c r="G2" s="2455"/>
      <c r="H2" s="2455"/>
      <c r="I2" s="2455"/>
      <c r="J2" s="2455"/>
    </row>
    <row r="3" spans="1:10" ht="52.5" customHeight="1">
      <c r="A3" s="2456" t="s">
        <v>722</v>
      </c>
      <c r="B3" s="2456"/>
      <c r="C3" s="2456"/>
      <c r="D3" s="2456"/>
      <c r="E3" s="2456"/>
      <c r="F3" s="2456"/>
      <c r="G3" s="2456"/>
      <c r="H3" s="2456"/>
      <c r="I3" s="2456"/>
      <c r="J3" s="2456"/>
    </row>
    <row r="4" ht="13.5" thickBot="1"/>
    <row r="5" spans="1:10" ht="30.75" customHeight="1">
      <c r="A5" s="2457" t="s">
        <v>723</v>
      </c>
      <c r="B5" s="2459" t="s">
        <v>724</v>
      </c>
      <c r="C5" s="2460"/>
      <c r="D5" s="2457" t="s">
        <v>732</v>
      </c>
      <c r="E5" s="2457" t="s">
        <v>733</v>
      </c>
      <c r="F5" s="2463" t="s">
        <v>734</v>
      </c>
      <c r="G5" s="2464"/>
      <c r="H5" s="2464"/>
      <c r="I5" s="2464"/>
      <c r="J5" s="2465"/>
    </row>
    <row r="6" spans="1:10" ht="37.5" customHeight="1" thickBot="1">
      <c r="A6" s="2458"/>
      <c r="B6" s="2461"/>
      <c r="C6" s="2462"/>
      <c r="D6" s="2458"/>
      <c r="E6" s="2458"/>
      <c r="F6" s="1821" t="s">
        <v>424</v>
      </c>
      <c r="G6" s="1822" t="s">
        <v>735</v>
      </c>
      <c r="H6" s="1822" t="s">
        <v>736</v>
      </c>
      <c r="I6" s="1822" t="s">
        <v>737</v>
      </c>
      <c r="J6" s="1823" t="s">
        <v>738</v>
      </c>
    </row>
    <row r="7" spans="1:10" ht="9" customHeight="1" thickBot="1">
      <c r="A7" s="1824">
        <v>1</v>
      </c>
      <c r="B7" s="2466">
        <v>2</v>
      </c>
      <c r="C7" s="2467"/>
      <c r="D7" s="1824">
        <v>3</v>
      </c>
      <c r="E7" s="1824">
        <v>4</v>
      </c>
      <c r="F7" s="1825"/>
      <c r="G7" s="1826">
        <v>5</v>
      </c>
      <c r="H7" s="1826">
        <v>6</v>
      </c>
      <c r="I7" s="1826">
        <v>7</v>
      </c>
      <c r="J7" s="1827">
        <v>8</v>
      </c>
    </row>
    <row r="8" spans="1:10" ht="24.75" customHeight="1">
      <c r="A8" s="1828">
        <v>1</v>
      </c>
      <c r="B8" s="2468"/>
      <c r="C8" s="2469"/>
      <c r="D8" s="1828"/>
      <c r="E8" s="1828"/>
      <c r="F8" s="1829">
        <f>G8+H8+I8+J8</f>
        <v>0</v>
      </c>
      <c r="G8" s="1830"/>
      <c r="H8" s="1830"/>
      <c r="I8" s="1830"/>
      <c r="J8" s="1831"/>
    </row>
    <row r="9" spans="1:10" ht="19.5" customHeight="1">
      <c r="A9" s="1828">
        <v>2</v>
      </c>
      <c r="B9" s="2470"/>
      <c r="C9" s="2471"/>
      <c r="D9" s="1832"/>
      <c r="E9" s="1832"/>
      <c r="F9" s="1829">
        <f aca="true" t="shared" si="0" ref="F9:F16">G9+H9+I9+J9</f>
        <v>0</v>
      </c>
      <c r="G9" s="1833"/>
      <c r="H9" s="1833"/>
      <c r="I9" s="1833"/>
      <c r="J9" s="1834"/>
    </row>
    <row r="10" spans="1:10" ht="21" customHeight="1">
      <c r="A10" s="1828">
        <v>3</v>
      </c>
      <c r="B10" s="2470"/>
      <c r="C10" s="2471"/>
      <c r="D10" s="1832"/>
      <c r="E10" s="1832"/>
      <c r="F10" s="1829">
        <f t="shared" si="0"/>
        <v>0</v>
      </c>
      <c r="G10" s="1833"/>
      <c r="H10" s="1833"/>
      <c r="I10" s="1833"/>
      <c r="J10" s="1834"/>
    </row>
    <row r="11" spans="1:10" ht="21.75" customHeight="1">
      <c r="A11" s="1828">
        <v>4</v>
      </c>
      <c r="B11" s="2472"/>
      <c r="C11" s="2473"/>
      <c r="D11" s="1832"/>
      <c r="E11" s="1832"/>
      <c r="F11" s="1829">
        <f t="shared" si="0"/>
        <v>0</v>
      </c>
      <c r="G11" s="1833"/>
      <c r="H11" s="1833"/>
      <c r="I11" s="1833"/>
      <c r="J11" s="1834"/>
    </row>
    <row r="12" spans="1:10" ht="24" customHeight="1">
      <c r="A12" s="1828">
        <v>5</v>
      </c>
      <c r="B12" s="2472"/>
      <c r="C12" s="2473"/>
      <c r="D12" s="1832"/>
      <c r="E12" s="1832"/>
      <c r="F12" s="1829">
        <f t="shared" si="0"/>
        <v>0</v>
      </c>
      <c r="G12" s="1833"/>
      <c r="H12" s="1833"/>
      <c r="I12" s="1833"/>
      <c r="J12" s="1834"/>
    </row>
    <row r="13" spans="1:10" ht="26.25" customHeight="1">
      <c r="A13" s="1828">
        <v>6</v>
      </c>
      <c r="B13" s="2472"/>
      <c r="C13" s="2473"/>
      <c r="D13" s="1832"/>
      <c r="E13" s="1832"/>
      <c r="F13" s="1829">
        <f t="shared" si="0"/>
        <v>0</v>
      </c>
      <c r="G13" s="1833"/>
      <c r="H13" s="1833"/>
      <c r="I13" s="1833"/>
      <c r="J13" s="1834"/>
    </row>
    <row r="14" spans="1:10" ht="25.5" customHeight="1">
      <c r="A14" s="1828">
        <v>7</v>
      </c>
      <c r="B14" s="2472"/>
      <c r="C14" s="2473"/>
      <c r="D14" s="1832"/>
      <c r="E14" s="1832"/>
      <c r="F14" s="1829">
        <f t="shared" si="0"/>
        <v>0</v>
      </c>
      <c r="G14" s="1833"/>
      <c r="H14" s="1833"/>
      <c r="I14" s="1833"/>
      <c r="J14" s="1834"/>
    </row>
    <row r="15" spans="1:10" ht="21.75" customHeight="1">
      <c r="A15" s="1828">
        <v>8</v>
      </c>
      <c r="B15" s="2472"/>
      <c r="C15" s="2473"/>
      <c r="D15" s="1832"/>
      <c r="E15" s="1832"/>
      <c r="F15" s="1829">
        <f t="shared" si="0"/>
        <v>0</v>
      </c>
      <c r="G15" s="1833"/>
      <c r="H15" s="1833"/>
      <c r="I15" s="1833"/>
      <c r="J15" s="1834"/>
    </row>
    <row r="16" spans="1:10" ht="23.25" customHeight="1" thickBot="1">
      <c r="A16" s="1835">
        <v>9</v>
      </c>
      <c r="B16" s="2474"/>
      <c r="C16" s="2475"/>
      <c r="D16" s="1836"/>
      <c r="E16" s="1836"/>
      <c r="F16" s="1837">
        <f t="shared" si="0"/>
        <v>0</v>
      </c>
      <c r="G16" s="1838"/>
      <c r="H16" s="1838"/>
      <c r="I16" s="1838"/>
      <c r="J16" s="1839"/>
    </row>
    <row r="17" spans="2:10" ht="15.75">
      <c r="B17" s="2476" t="s">
        <v>190</v>
      </c>
      <c r="C17" s="2476"/>
      <c r="G17" s="1841">
        <f>G8+G9+G10+G11+G12+G13+G14+G15+G16</f>
        <v>0</v>
      </c>
      <c r="H17" s="1841">
        <f>H8+H9+H10+H11+H12+H13+H14+H15+H16</f>
        <v>0</v>
      </c>
      <c r="I17" s="1841">
        <f>I8+I9+I10+I11+I12+I13+I14+I15+I16</f>
        <v>0</v>
      </c>
      <c r="J17" s="1841">
        <f>J8+J9+J10+J11+J12+J13+J14+J15+J16</f>
        <v>0</v>
      </c>
    </row>
    <row r="18" spans="2:10" ht="15.75">
      <c r="B18" s="1840"/>
      <c r="C18" s="1840"/>
      <c r="G18" s="1841"/>
      <c r="H18" s="1841"/>
      <c r="I18" s="1841"/>
      <c r="J18" s="1841"/>
    </row>
    <row r="19" spans="2:7" ht="15.75">
      <c r="B19" s="2454" t="s">
        <v>98</v>
      </c>
      <c r="C19" s="2454"/>
      <c r="D19" s="2454"/>
      <c r="E19" s="2447" t="s">
        <v>739</v>
      </c>
      <c r="F19" s="2447"/>
      <c r="G19" s="808"/>
    </row>
    <row r="20" ht="12.75">
      <c r="G20" s="810" t="s">
        <v>731</v>
      </c>
    </row>
  </sheetData>
  <sheetProtection/>
  <mergeCells count="21">
    <mergeCell ref="E19:F19"/>
    <mergeCell ref="B13:C13"/>
    <mergeCell ref="B14:C14"/>
    <mergeCell ref="B15:C15"/>
    <mergeCell ref="B16:C16"/>
    <mergeCell ref="B17:C17"/>
    <mergeCell ref="B19:D19"/>
    <mergeCell ref="B7:C7"/>
    <mergeCell ref="B8:C8"/>
    <mergeCell ref="B9:C9"/>
    <mergeCell ref="B10:C10"/>
    <mergeCell ref="B11:C11"/>
    <mergeCell ref="B12:C12"/>
    <mergeCell ref="H1:I1"/>
    <mergeCell ref="F2:J2"/>
    <mergeCell ref="A3:J3"/>
    <mergeCell ref="A5:A6"/>
    <mergeCell ref="B5:C6"/>
    <mergeCell ref="D5:D6"/>
    <mergeCell ref="E5:E6"/>
    <mergeCell ref="F5:J5"/>
  </mergeCells>
  <printOptions horizontalCentered="1"/>
  <pageMargins left="0.3937007874015748" right="0.31496062992125984" top="0.1968503937007874" bottom="0.3937007874015748" header="0.1968503937007874" footer="0.31496062992125984"/>
  <pageSetup fitToHeight="110" fitToWidth="1" horizontalDpi="600" verticalDpi="600" orientation="portrait" paperSize="9" scale="64" r:id="rId1"/>
  <headerFooter differentFirst="1" scaleWithDoc="0" alignWithMargins="0">
    <oddHeader>&amp;R&amp;P</oddHeader>
  </headerFooter>
  <rowBreaks count="2" manualBreakCount="2">
    <brk id="9" max="9" man="1"/>
    <brk id="13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5">
    <tabColor indexed="26"/>
  </sheetPr>
  <dimension ref="A1:S164"/>
  <sheetViews>
    <sheetView showGridLines="0" zoomScaleSheetLayoutView="100" zoomScalePageLayoutView="0" workbookViewId="0" topLeftCell="A151">
      <selection activeCell="M11" sqref="M11"/>
    </sheetView>
  </sheetViews>
  <sheetFormatPr defaultColWidth="9.00390625" defaultRowHeight="12.75"/>
  <cols>
    <col min="1" max="1" width="4.50390625" style="237" bestFit="1" customWidth="1"/>
    <col min="2" max="2" width="23.00390625" style="241" customWidth="1"/>
    <col min="3" max="5" width="7.50390625" style="241" customWidth="1"/>
    <col min="6" max="6" width="8.875" style="241" customWidth="1"/>
    <col min="7" max="7" width="8.50390625" style="241" customWidth="1"/>
    <col min="8" max="8" width="9.00390625" style="241" customWidth="1"/>
    <col min="9" max="9" width="10.00390625" style="241" customWidth="1"/>
    <col min="10" max="10" width="11.375" style="241" customWidth="1"/>
    <col min="11" max="11" width="11.125" style="241" customWidth="1"/>
    <col min="12" max="12" width="8.625" style="241" customWidth="1"/>
    <col min="13" max="13" width="10.50390625" style="241" customWidth="1"/>
    <col min="14" max="14" width="9.375" style="241" customWidth="1"/>
    <col min="15" max="15" width="12.00390625" style="241" customWidth="1"/>
    <col min="16" max="16384" width="9.375" style="241" customWidth="1"/>
  </cols>
  <sheetData>
    <row r="1" spans="1:13" ht="18.75" customHeight="1">
      <c r="A1" s="2477" t="s">
        <v>188</v>
      </c>
      <c r="B1" s="2477"/>
      <c r="C1" s="2477"/>
      <c r="D1" s="2477"/>
      <c r="E1" s="2477"/>
      <c r="F1" s="2477"/>
      <c r="G1" s="2477"/>
      <c r="H1" s="2477"/>
      <c r="I1" s="2477"/>
      <c r="J1" s="2477"/>
      <c r="K1" s="2477"/>
      <c r="L1" s="2477"/>
      <c r="M1" s="2477"/>
    </row>
    <row r="2" spans="1:13" ht="11.25" customHeight="1">
      <c r="A2" s="242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12.75">
      <c r="A3" s="2477"/>
      <c r="B3" s="2477"/>
      <c r="C3" s="2477"/>
      <c r="D3" s="2477"/>
      <c r="E3" s="2477"/>
      <c r="F3" s="2477"/>
      <c r="G3" s="2477"/>
      <c r="H3" s="2477"/>
      <c r="I3" s="2477"/>
      <c r="J3" s="2477"/>
      <c r="K3" s="2477"/>
      <c r="L3" s="2477"/>
      <c r="M3" s="2477"/>
    </row>
    <row r="4" ht="12.75">
      <c r="B4" s="240" t="s">
        <v>429</v>
      </c>
    </row>
    <row r="5" spans="2:12" ht="12.75">
      <c r="B5" s="2535" t="s">
        <v>229</v>
      </c>
      <c r="C5" s="2535"/>
      <c r="D5" s="2535"/>
      <c r="E5" s="2535"/>
      <c r="F5" s="2535"/>
      <c r="G5" s="2535"/>
      <c r="H5" s="2535"/>
      <c r="I5" s="2535"/>
      <c r="J5" s="2535"/>
      <c r="K5" s="2535"/>
      <c r="L5" s="2535"/>
    </row>
    <row r="6" spans="1:12" ht="17.25" customHeight="1">
      <c r="A6" s="2544"/>
      <c r="B6" s="2544"/>
      <c r="C6" s="2544"/>
      <c r="D6" s="2544"/>
      <c r="E6" s="2544"/>
      <c r="F6" s="2544"/>
      <c r="G6" s="2544"/>
      <c r="H6" s="2544"/>
      <c r="I6" s="2544"/>
      <c r="J6" s="2544"/>
      <c r="K6" s="2544"/>
      <c r="L6" s="2544"/>
    </row>
    <row r="7" ht="2.25" customHeight="1">
      <c r="B7" s="240"/>
    </row>
    <row r="8" spans="2:12" ht="12.75">
      <c r="B8" s="2524" t="s">
        <v>430</v>
      </c>
      <c r="C8" s="2524"/>
      <c r="D8" s="2524"/>
      <c r="E8" s="2524"/>
      <c r="F8" s="2524"/>
      <c r="G8" s="2524"/>
      <c r="H8" s="2524"/>
      <c r="I8" s="2524"/>
      <c r="J8" s="2524"/>
      <c r="K8" s="2524"/>
      <c r="L8" s="2524"/>
    </row>
    <row r="9" ht="12.75">
      <c r="B9" s="240"/>
    </row>
    <row r="10" spans="1:12" ht="11.25" customHeight="1">
      <c r="A10" s="2524"/>
      <c r="B10" s="2524"/>
      <c r="C10" s="2524"/>
      <c r="D10" s="2524"/>
      <c r="E10" s="2524"/>
      <c r="F10" s="2524"/>
      <c r="G10" s="2524"/>
      <c r="H10" s="2524"/>
      <c r="I10" s="2524"/>
      <c r="J10" s="2524"/>
      <c r="K10" s="2524"/>
      <c r="L10" s="2524"/>
    </row>
    <row r="11" ht="12.75">
      <c r="B11" s="238" t="s">
        <v>431</v>
      </c>
    </row>
    <row r="12" spans="3:4" ht="14.25" customHeight="1">
      <c r="C12" s="240" t="s">
        <v>432</v>
      </c>
      <c r="D12" s="241" t="s">
        <v>433</v>
      </c>
    </row>
    <row r="13" spans="3:4" ht="14.25" customHeight="1">
      <c r="C13" s="240" t="s">
        <v>230</v>
      </c>
      <c r="D13" s="241" t="s">
        <v>434</v>
      </c>
    </row>
    <row r="14" spans="3:4" ht="14.25" customHeight="1">
      <c r="C14" s="240" t="s">
        <v>231</v>
      </c>
      <c r="D14" s="241" t="s">
        <v>232</v>
      </c>
    </row>
    <row r="15" spans="3:4" ht="14.25" customHeight="1">
      <c r="C15" s="240" t="s">
        <v>233</v>
      </c>
      <c r="D15" s="241" t="s">
        <v>435</v>
      </c>
    </row>
    <row r="16" spans="3:4" ht="14.25" customHeight="1">
      <c r="C16" s="240" t="s">
        <v>234</v>
      </c>
      <c r="D16" s="241" t="s">
        <v>436</v>
      </c>
    </row>
    <row r="17" spans="3:4" ht="14.25" customHeight="1">
      <c r="C17" s="240"/>
      <c r="D17" s="241" t="s">
        <v>437</v>
      </c>
    </row>
    <row r="18" spans="3:4" ht="14.25" customHeight="1">
      <c r="C18" s="240" t="s">
        <v>235</v>
      </c>
      <c r="D18" s="241" t="s">
        <v>438</v>
      </c>
    </row>
    <row r="19" spans="3:4" ht="14.25" customHeight="1">
      <c r="C19" s="240" t="s">
        <v>236</v>
      </c>
      <c r="D19" s="241" t="s">
        <v>439</v>
      </c>
    </row>
    <row r="20" spans="3:4" ht="14.25" customHeight="1">
      <c r="C20" s="240" t="s">
        <v>237</v>
      </c>
      <c r="D20" s="241" t="s">
        <v>238</v>
      </c>
    </row>
    <row r="21" spans="3:4" ht="14.25" customHeight="1">
      <c r="C21" s="240" t="s">
        <v>440</v>
      </c>
      <c r="D21" s="241" t="s">
        <v>441</v>
      </c>
    </row>
    <row r="22" spans="3:4" ht="14.25" customHeight="1">
      <c r="C22" s="240" t="s">
        <v>442</v>
      </c>
      <c r="D22" s="241" t="s">
        <v>443</v>
      </c>
    </row>
    <row r="23" ht="11.25" customHeight="1">
      <c r="C23" s="240"/>
    </row>
    <row r="24" spans="1:12" ht="12.75">
      <c r="A24" s="2528" t="s">
        <v>0</v>
      </c>
      <c r="B24" s="2528"/>
      <c r="C24" s="2528"/>
      <c r="D24" s="2528"/>
      <c r="E24" s="2528"/>
      <c r="F24" s="2528"/>
      <c r="G24" s="2528"/>
      <c r="H24" s="2528"/>
      <c r="I24" s="2528"/>
      <c r="J24" s="2528"/>
      <c r="K24" s="2528"/>
      <c r="L24" s="2528"/>
    </row>
    <row r="25" ht="10.5" customHeight="1" thickBot="1"/>
    <row r="26" spans="1:10" s="239" customFormat="1" ht="21" customHeight="1" thickBot="1">
      <c r="A26" s="244" t="s">
        <v>171</v>
      </c>
      <c r="B26" s="245" t="s">
        <v>1</v>
      </c>
      <c r="C26" s="246" t="s">
        <v>2</v>
      </c>
      <c r="D26" s="247" t="s">
        <v>239</v>
      </c>
      <c r="E26" s="246" t="s">
        <v>240</v>
      </c>
      <c r="F26" s="247" t="s">
        <v>241</v>
      </c>
      <c r="G26" s="247" t="s">
        <v>242</v>
      </c>
      <c r="H26" s="247" t="s">
        <v>243</v>
      </c>
      <c r="I26" s="248" t="s">
        <v>244</v>
      </c>
      <c r="J26" s="245" t="s">
        <v>245</v>
      </c>
    </row>
    <row r="27" spans="1:10" s="257" customFormat="1" ht="18.75" customHeight="1" thickTop="1">
      <c r="A27" s="249">
        <v>1</v>
      </c>
      <c r="B27" s="250" t="s">
        <v>3</v>
      </c>
      <c r="C27" s="251">
        <v>1.194</v>
      </c>
      <c r="D27" s="252">
        <v>0.37</v>
      </c>
      <c r="E27" s="253">
        <v>18034</v>
      </c>
      <c r="F27" s="254">
        <v>1.03</v>
      </c>
      <c r="G27" s="254">
        <v>1.1</v>
      </c>
      <c r="H27" s="254">
        <v>18</v>
      </c>
      <c r="I27" s="255">
        <v>-19</v>
      </c>
      <c r="J27" s="256">
        <f>ROUND(C27*D27*E27*F27*G27*(H27-I27)/1000000,4)</f>
        <v>0.334</v>
      </c>
    </row>
    <row r="28" spans="1:10" s="257" customFormat="1" ht="18.75" customHeight="1">
      <c r="A28" s="258">
        <v>2</v>
      </c>
      <c r="B28" s="259" t="s">
        <v>3</v>
      </c>
      <c r="C28" s="260">
        <v>1.194</v>
      </c>
      <c r="D28" s="261">
        <v>0.38</v>
      </c>
      <c r="E28" s="262">
        <v>12258</v>
      </c>
      <c r="F28" s="263">
        <v>1.03</v>
      </c>
      <c r="G28" s="263">
        <v>1.1</v>
      </c>
      <c r="H28" s="263">
        <v>18</v>
      </c>
      <c r="I28" s="264">
        <v>-19</v>
      </c>
      <c r="J28" s="265">
        <f>ROUND(C28*D28*E28*F28*G28*(H28-I28)/1000000,4)</f>
        <v>0.2332</v>
      </c>
    </row>
    <row r="29" spans="1:10" s="257" customFormat="1" ht="18.75" customHeight="1" thickBot="1">
      <c r="A29" s="258">
        <v>10</v>
      </c>
      <c r="B29" s="259" t="s">
        <v>4</v>
      </c>
      <c r="C29" s="266">
        <v>1.194</v>
      </c>
      <c r="D29" s="261">
        <v>0.33</v>
      </c>
      <c r="E29" s="267">
        <v>17687</v>
      </c>
      <c r="F29" s="263">
        <v>1.03</v>
      </c>
      <c r="G29" s="266">
        <v>1.1</v>
      </c>
      <c r="H29" s="263">
        <v>18</v>
      </c>
      <c r="I29" s="264">
        <v>-19</v>
      </c>
      <c r="J29" s="265">
        <f>ROUND(C29*D29*E29*F29*G29*(H29-I29)/1000000,4)</f>
        <v>0.2921</v>
      </c>
    </row>
    <row r="30" spans="1:10" s="275" customFormat="1" ht="18.75" customHeight="1" thickBot="1">
      <c r="A30" s="268"/>
      <c r="B30" s="269" t="s">
        <v>205</v>
      </c>
      <c r="C30" s="270"/>
      <c r="D30" s="271"/>
      <c r="E30" s="272">
        <f>SUM(E27:E29)</f>
        <v>47979</v>
      </c>
      <c r="F30" s="271"/>
      <c r="G30" s="270"/>
      <c r="H30" s="271"/>
      <c r="I30" s="273"/>
      <c r="J30" s="274">
        <f>SUM(J27:J29)</f>
        <v>0.8593000000000001</v>
      </c>
    </row>
    <row r="31" spans="1:10" s="275" customFormat="1" ht="18.75" customHeight="1">
      <c r="A31" s="276"/>
      <c r="B31" s="277"/>
      <c r="C31" s="276"/>
      <c r="D31" s="276"/>
      <c r="E31" s="276"/>
      <c r="F31" s="276"/>
      <c r="G31" s="276"/>
      <c r="H31" s="276"/>
      <c r="I31" s="276"/>
      <c r="J31" s="278"/>
    </row>
    <row r="32" spans="1:12" ht="12.75">
      <c r="A32" s="2528" t="s">
        <v>5</v>
      </c>
      <c r="B32" s="2528"/>
      <c r="C32" s="2528"/>
      <c r="D32" s="2528"/>
      <c r="E32" s="2528"/>
      <c r="F32" s="2528"/>
      <c r="G32" s="2528"/>
      <c r="H32" s="2528"/>
      <c r="I32" s="2528"/>
      <c r="J32" s="2528"/>
      <c r="K32" s="2528"/>
      <c r="L32" s="2528"/>
    </row>
    <row r="33" spans="1:12" ht="15.75" customHeight="1" thickBot="1">
      <c r="A33" s="239"/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</row>
    <row r="34" spans="1:12" ht="18" customHeight="1" thickBot="1">
      <c r="A34" s="2536" t="s">
        <v>171</v>
      </c>
      <c r="B34" s="2517" t="s">
        <v>1</v>
      </c>
      <c r="C34" s="2539" t="s">
        <v>246</v>
      </c>
      <c r="D34" s="2540"/>
      <c r="E34" s="2540"/>
      <c r="F34" s="2540"/>
      <c r="G34" s="2540"/>
      <c r="H34" s="2540"/>
      <c r="I34" s="2540"/>
      <c r="J34" s="2540"/>
      <c r="K34" s="2540"/>
      <c r="L34" s="2541"/>
    </row>
    <row r="35" spans="1:12" ht="15" customHeight="1">
      <c r="A35" s="2537"/>
      <c r="B35" s="2518"/>
      <c r="C35" s="279" t="s">
        <v>6</v>
      </c>
      <c r="D35" s="280" t="s">
        <v>7</v>
      </c>
      <c r="E35" s="281" t="s">
        <v>8</v>
      </c>
      <c r="F35" s="2517" t="s">
        <v>9</v>
      </c>
      <c r="G35" s="282" t="s">
        <v>10</v>
      </c>
      <c r="H35" s="283" t="s">
        <v>11</v>
      </c>
      <c r="I35" s="284" t="s">
        <v>12</v>
      </c>
      <c r="J35" s="285" t="s">
        <v>13</v>
      </c>
      <c r="K35" s="2517" t="s">
        <v>14</v>
      </c>
      <c r="L35" s="2542" t="s">
        <v>15</v>
      </c>
    </row>
    <row r="36" spans="1:12" s="257" customFormat="1" ht="15" customHeight="1" thickBot="1">
      <c r="A36" s="2538"/>
      <c r="B36" s="2518"/>
      <c r="C36" s="286" t="s">
        <v>16</v>
      </c>
      <c r="D36" s="287" t="s">
        <v>17</v>
      </c>
      <c r="E36" s="288" t="s">
        <v>18</v>
      </c>
      <c r="F36" s="2519"/>
      <c r="G36" s="289" t="s">
        <v>19</v>
      </c>
      <c r="H36" s="290" t="s">
        <v>20</v>
      </c>
      <c r="I36" s="291" t="s">
        <v>21</v>
      </c>
      <c r="J36" s="292" t="s">
        <v>22</v>
      </c>
      <c r="K36" s="2519"/>
      <c r="L36" s="2543"/>
    </row>
    <row r="37" spans="1:14" s="257" customFormat="1" ht="19.5" customHeight="1" thickTop="1">
      <c r="A37" s="293">
        <f>A27</f>
        <v>1</v>
      </c>
      <c r="B37" s="294" t="str">
        <f>B27</f>
        <v>Жилой дом </v>
      </c>
      <c r="C37" s="295">
        <f>ROUND(31*24*J27*(H27-(-3.2))/(H27-I27),1)</f>
        <v>142.4</v>
      </c>
      <c r="D37" s="296">
        <f>ROUND(28*24*J27*(H27-(-2.3))/(H27-I27),1)</f>
        <v>123.1</v>
      </c>
      <c r="E37" s="297">
        <f>ROUND(31*24*J27*(H27-1.3)/(H27-I27),1)</f>
        <v>112.2</v>
      </c>
      <c r="F37" s="298">
        <f>SUM(C37:E37)</f>
        <v>377.7</v>
      </c>
      <c r="G37" s="299">
        <f>ROUND(15*24*J27*(H27-9.3)/(H27-I27),1)</f>
        <v>28.3</v>
      </c>
      <c r="H37" s="300">
        <f>ROUND(16*24*J27*(H27-9.6)/(H27-I27),1)</f>
        <v>29.1</v>
      </c>
      <c r="I37" s="301">
        <f>ROUND(30*24*J27*(H27-4.1)/(H27-I27),1)</f>
        <v>90.3</v>
      </c>
      <c r="J37" s="302">
        <f>ROUND(31*24*J27*(H27-(-0.5))/(H27-I27),1)</f>
        <v>124.2</v>
      </c>
      <c r="K37" s="298">
        <f>SUM(H37:J37)</f>
        <v>243.60000000000002</v>
      </c>
      <c r="L37" s="303">
        <f>F37+G37+K37</f>
        <v>649.6</v>
      </c>
      <c r="N37" s="304"/>
    </row>
    <row r="38" spans="1:12" s="257" customFormat="1" ht="19.5" customHeight="1">
      <c r="A38" s="305">
        <v>2</v>
      </c>
      <c r="B38" s="294" t="str">
        <f>B28</f>
        <v>Жилой дом </v>
      </c>
      <c r="C38" s="306">
        <f>ROUND(31*24*J28*(H28-(-3.2))/(H28-I28),1)</f>
        <v>99.4</v>
      </c>
      <c r="D38" s="307">
        <f>ROUND(28*24*J28*(H28-(-2.3))/(H28-I28),1)</f>
        <v>86</v>
      </c>
      <c r="E38" s="308">
        <f>ROUND(31*24*J28*(H28-1.3)/(H28-I28),1)</f>
        <v>78.3</v>
      </c>
      <c r="F38" s="309">
        <f>SUM(C38:E38)</f>
        <v>263.7</v>
      </c>
      <c r="G38" s="310">
        <f>ROUND(15*24*J28*(H28-9.3)/(H28-I28),1)</f>
        <v>19.7</v>
      </c>
      <c r="H38" s="311">
        <f>ROUND(16*24*J28*(H28-9.6)/(H28-I28),1)</f>
        <v>20.3</v>
      </c>
      <c r="I38" s="312">
        <f>ROUND(30*24*J28*(H28-4.1)/(H28-I28),1)</f>
        <v>63.1</v>
      </c>
      <c r="J38" s="313">
        <f>ROUND(31*24*J28*(H28-(-0.5))/(H28-I28),1)</f>
        <v>86.8</v>
      </c>
      <c r="K38" s="309">
        <f>SUM(H38:J38)</f>
        <v>170.2</v>
      </c>
      <c r="L38" s="314">
        <f>F38+G38+K38</f>
        <v>453.59999999999997</v>
      </c>
    </row>
    <row r="39" spans="1:14" s="257" customFormat="1" ht="19.5" customHeight="1" thickBot="1">
      <c r="A39" s="305">
        <v>10</v>
      </c>
      <c r="B39" s="315" t="str">
        <f>B29</f>
        <v>Лицей </v>
      </c>
      <c r="C39" s="306">
        <f>ROUND(31*24*J29*(H29-(-3.2))/(H29-I29),1)</f>
        <v>124.5</v>
      </c>
      <c r="D39" s="307">
        <f>ROUND(28*24*J29*(H29-(-2.3))/(H29-I29),1)</f>
        <v>107.7</v>
      </c>
      <c r="E39" s="308">
        <f>ROUND(31*24*J29*(H29-1.3)/(H29-I29),1)</f>
        <v>98.1</v>
      </c>
      <c r="F39" s="309">
        <f>SUM(C39:E39)</f>
        <v>330.29999999999995</v>
      </c>
      <c r="G39" s="310">
        <f>ROUND(15*24*J29*(H29-9.3)/(H29-I29),1)</f>
        <v>24.7</v>
      </c>
      <c r="H39" s="311">
        <f>ROUND(16*24*J29*(H29-9.6)/(H29-I29),1)</f>
        <v>25.5</v>
      </c>
      <c r="I39" s="312">
        <f>ROUND(30*24*J29*(H29-4.1)/(H29-I29),1)</f>
        <v>79</v>
      </c>
      <c r="J39" s="313">
        <f>ROUND(31*24*J29*(H29-(-0.5))/(H29-I29),1)</f>
        <v>108.7</v>
      </c>
      <c r="K39" s="309">
        <f>SUM(H39:J39)</f>
        <v>213.2</v>
      </c>
      <c r="L39" s="316">
        <f>F39+G39+K39</f>
        <v>568.1999999999999</v>
      </c>
      <c r="N39" s="304"/>
    </row>
    <row r="40" spans="1:12" s="257" customFormat="1" ht="18.75" customHeight="1" thickBot="1">
      <c r="A40" s="317"/>
      <c r="B40" s="318" t="s">
        <v>205</v>
      </c>
      <c r="C40" s="319">
        <f aca="true" t="shared" si="0" ref="C40:L40">SUM(C37:C39)</f>
        <v>366.3</v>
      </c>
      <c r="D40" s="320">
        <f t="shared" si="0"/>
        <v>316.8</v>
      </c>
      <c r="E40" s="321">
        <f t="shared" si="0"/>
        <v>288.6</v>
      </c>
      <c r="F40" s="322">
        <f t="shared" si="0"/>
        <v>971.6999999999999</v>
      </c>
      <c r="G40" s="322">
        <f t="shared" si="0"/>
        <v>72.7</v>
      </c>
      <c r="H40" s="323">
        <f t="shared" si="0"/>
        <v>74.9</v>
      </c>
      <c r="I40" s="324">
        <f t="shared" si="0"/>
        <v>232.4</v>
      </c>
      <c r="J40" s="325">
        <f t="shared" si="0"/>
        <v>319.7</v>
      </c>
      <c r="K40" s="322">
        <f t="shared" si="0"/>
        <v>627</v>
      </c>
      <c r="L40" s="326">
        <f t="shared" si="0"/>
        <v>1671.4</v>
      </c>
    </row>
    <row r="41" spans="1:12" s="257" customFormat="1" ht="18.75" customHeight="1">
      <c r="A41" s="327"/>
      <c r="B41" s="328"/>
      <c r="C41" s="329"/>
      <c r="D41" s="329"/>
      <c r="E41" s="329"/>
      <c r="F41" s="329"/>
      <c r="G41" s="329"/>
      <c r="H41" s="329"/>
      <c r="I41" s="329"/>
      <c r="J41" s="329"/>
      <c r="K41" s="330"/>
      <c r="L41" s="330"/>
    </row>
    <row r="42" ht="12.75">
      <c r="B42" s="240" t="s">
        <v>25</v>
      </c>
    </row>
    <row r="43" spans="2:12" ht="12.75">
      <c r="B43" s="2535" t="s">
        <v>229</v>
      </c>
      <c r="C43" s="2535"/>
      <c r="D43" s="2535"/>
      <c r="E43" s="2535"/>
      <c r="F43" s="2535"/>
      <c r="G43" s="2535"/>
      <c r="H43" s="2535"/>
      <c r="I43" s="2535"/>
      <c r="J43" s="2535"/>
      <c r="K43" s="2535"/>
      <c r="L43" s="2535"/>
    </row>
    <row r="44" spans="2:12" ht="13.5" customHeight="1"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</row>
    <row r="45" ht="12.75">
      <c r="B45" s="238" t="s">
        <v>431</v>
      </c>
    </row>
    <row r="46" spans="3:5" ht="15.75" customHeight="1">
      <c r="C46" s="240" t="s">
        <v>247</v>
      </c>
      <c r="E46" s="241" t="s">
        <v>248</v>
      </c>
    </row>
    <row r="47" spans="3:4" ht="15.75" customHeight="1">
      <c r="C47" s="240" t="s">
        <v>249</v>
      </c>
      <c r="D47" s="241" t="s">
        <v>250</v>
      </c>
    </row>
    <row r="48" spans="3:4" ht="15.75" customHeight="1">
      <c r="C48" s="240" t="s">
        <v>251</v>
      </c>
      <c r="D48" s="241" t="s">
        <v>252</v>
      </c>
    </row>
    <row r="49" spans="3:4" ht="15.75" customHeight="1">
      <c r="C49" s="240" t="s">
        <v>253</v>
      </c>
      <c r="D49" s="241" t="s">
        <v>26</v>
      </c>
    </row>
    <row r="50" spans="1:2" s="331" customFormat="1" ht="16.5" customHeight="1">
      <c r="A50" s="239"/>
      <c r="B50" s="240" t="s">
        <v>27</v>
      </c>
    </row>
    <row r="51" ht="3" customHeight="1" thickBot="1">
      <c r="C51" s="240"/>
    </row>
    <row r="52" spans="1:13" s="335" customFormat="1" ht="25.5" customHeight="1" thickBot="1">
      <c r="A52" s="332" t="s">
        <v>171</v>
      </c>
      <c r="B52" s="333" t="s">
        <v>29</v>
      </c>
      <c r="C52" s="2529" t="s">
        <v>30</v>
      </c>
      <c r="D52" s="2530"/>
      <c r="E52" s="2530"/>
      <c r="F52" s="2530"/>
      <c r="G52" s="2531"/>
      <c r="H52" s="2529" t="s">
        <v>254</v>
      </c>
      <c r="I52" s="2532"/>
      <c r="J52" s="334" t="s">
        <v>255</v>
      </c>
      <c r="K52" s="334" t="s">
        <v>256</v>
      </c>
      <c r="L52" s="334" t="s">
        <v>257</v>
      </c>
      <c r="M52" s="333" t="s">
        <v>258</v>
      </c>
    </row>
    <row r="53" spans="1:13" s="257" customFormat="1" ht="15.75" customHeight="1" thickTop="1">
      <c r="A53" s="336">
        <v>1</v>
      </c>
      <c r="B53" s="337" t="s">
        <v>31</v>
      </c>
      <c r="C53" s="338">
        <v>158</v>
      </c>
      <c r="D53" s="266" t="s">
        <v>111</v>
      </c>
      <c r="E53" s="266" t="s">
        <v>32</v>
      </c>
      <c r="F53" s="266">
        <v>105</v>
      </c>
      <c r="G53" s="339" t="s">
        <v>33</v>
      </c>
      <c r="H53" s="2533">
        <f>ROUND(C53*F53/(24*1000),3)</f>
        <v>0.691</v>
      </c>
      <c r="I53" s="2534"/>
      <c r="J53" s="340">
        <v>1.2</v>
      </c>
      <c r="K53" s="340">
        <v>55</v>
      </c>
      <c r="L53" s="340">
        <v>5</v>
      </c>
      <c r="M53" s="341">
        <f>ROUND((H53*(K53-L53)*J53/1000),4)</f>
        <v>0.0415</v>
      </c>
    </row>
    <row r="54" spans="1:13" s="257" customFormat="1" ht="3" customHeight="1" thickBot="1">
      <c r="A54" s="342"/>
      <c r="B54" s="343"/>
      <c r="C54" s="344"/>
      <c r="D54" s="345"/>
      <c r="E54" s="345"/>
      <c r="F54" s="345"/>
      <c r="G54" s="346"/>
      <c r="H54" s="347"/>
      <c r="I54" s="347"/>
      <c r="J54" s="348"/>
      <c r="K54" s="348"/>
      <c r="L54" s="348"/>
      <c r="M54" s="349"/>
    </row>
    <row r="55" spans="1:13" s="257" customFormat="1" ht="15.75" customHeight="1" thickBot="1">
      <c r="A55" s="350"/>
      <c r="B55" s="351" t="s">
        <v>205</v>
      </c>
      <c r="C55" s="352"/>
      <c r="D55" s="353"/>
      <c r="E55" s="353"/>
      <c r="F55" s="353"/>
      <c r="G55" s="354"/>
      <c r="H55" s="2522">
        <f>SUM(H53:I54)</f>
        <v>0.691</v>
      </c>
      <c r="I55" s="2523"/>
      <c r="J55" s="355"/>
      <c r="K55" s="355"/>
      <c r="L55" s="355"/>
      <c r="M55" s="356">
        <f>SUM(M53:M54)</f>
        <v>0.0415</v>
      </c>
    </row>
    <row r="56" spans="1:12" ht="13.5" thickBot="1">
      <c r="A56" s="357"/>
      <c r="B56" s="358"/>
      <c r="C56" s="359"/>
      <c r="D56" s="359"/>
      <c r="E56" s="359"/>
      <c r="F56" s="359"/>
      <c r="G56" s="243"/>
      <c r="H56" s="242"/>
      <c r="I56" s="242"/>
      <c r="J56" s="243"/>
      <c r="K56" s="243"/>
      <c r="L56" s="360"/>
    </row>
    <row r="57" spans="1:13" ht="24.75" customHeight="1" thickBot="1">
      <c r="A57" s="332" t="s">
        <v>171</v>
      </c>
      <c r="B57" s="333" t="s">
        <v>29</v>
      </c>
      <c r="C57" s="2529" t="s">
        <v>30</v>
      </c>
      <c r="D57" s="2530"/>
      <c r="E57" s="2530"/>
      <c r="F57" s="2530"/>
      <c r="G57" s="2531"/>
      <c r="H57" s="2529" t="s">
        <v>254</v>
      </c>
      <c r="I57" s="2532"/>
      <c r="J57" s="334" t="s">
        <v>255</v>
      </c>
      <c r="K57" s="334" t="s">
        <v>256</v>
      </c>
      <c r="L57" s="334" t="s">
        <v>257</v>
      </c>
      <c r="M57" s="333" t="s">
        <v>258</v>
      </c>
    </row>
    <row r="58" spans="1:13" ht="13.5" thickTop="1">
      <c r="A58" s="336">
        <v>1</v>
      </c>
      <c r="B58" s="337" t="s">
        <v>31</v>
      </c>
      <c r="C58" s="338">
        <v>158</v>
      </c>
      <c r="D58" s="266" t="s">
        <v>111</v>
      </c>
      <c r="E58" s="266" t="s">
        <v>32</v>
      </c>
      <c r="F58" s="266">
        <v>105</v>
      </c>
      <c r="G58" s="339" t="s">
        <v>33</v>
      </c>
      <c r="H58" s="2533">
        <f>ROUND(C58*F58/(24*1000),3)</f>
        <v>0.691</v>
      </c>
      <c r="I58" s="2534"/>
      <c r="J58" s="340">
        <v>1.2</v>
      </c>
      <c r="K58" s="340">
        <v>55</v>
      </c>
      <c r="L58" s="340">
        <v>15</v>
      </c>
      <c r="M58" s="341">
        <f>ROUND((H58*(K58-L58)*J58/1000),4)</f>
        <v>0.0332</v>
      </c>
    </row>
    <row r="59" spans="1:13" ht="13.5" thickBot="1">
      <c r="A59" s="342"/>
      <c r="B59" s="343"/>
      <c r="C59" s="344"/>
      <c r="D59" s="345"/>
      <c r="E59" s="345"/>
      <c r="F59" s="345"/>
      <c r="G59" s="346"/>
      <c r="H59" s="347"/>
      <c r="I59" s="347"/>
      <c r="J59" s="348"/>
      <c r="K59" s="348"/>
      <c r="L59" s="348"/>
      <c r="M59" s="349"/>
    </row>
    <row r="60" spans="1:13" ht="13.5" thickBot="1">
      <c r="A60" s="350"/>
      <c r="B60" s="351" t="s">
        <v>205</v>
      </c>
      <c r="C60" s="352"/>
      <c r="D60" s="353"/>
      <c r="E60" s="353"/>
      <c r="F60" s="353"/>
      <c r="G60" s="354"/>
      <c r="H60" s="2522">
        <f>SUM(H58:I59)</f>
        <v>0.691</v>
      </c>
      <c r="I60" s="2523"/>
      <c r="J60" s="355"/>
      <c r="K60" s="355"/>
      <c r="L60" s="355"/>
      <c r="M60" s="356">
        <f>SUM(M58:M59)</f>
        <v>0.0332</v>
      </c>
    </row>
    <row r="61" spans="1:12" ht="12.75">
      <c r="A61" s="357"/>
      <c r="B61" s="358"/>
      <c r="C61" s="359"/>
      <c r="D61" s="359"/>
      <c r="E61" s="359"/>
      <c r="F61" s="359"/>
      <c r="G61" s="243"/>
      <c r="H61" s="242"/>
      <c r="I61" s="242"/>
      <c r="J61" s="243"/>
      <c r="K61" s="243"/>
      <c r="L61" s="360"/>
    </row>
    <row r="62" spans="2:12" ht="12.75">
      <c r="B62" s="2524" t="s">
        <v>430</v>
      </c>
      <c r="C62" s="2524"/>
      <c r="D62" s="2524"/>
      <c r="E62" s="2524"/>
      <c r="F62" s="2524"/>
      <c r="G62" s="2524"/>
      <c r="H62" s="2524"/>
      <c r="I62" s="2524"/>
      <c r="J62" s="2524"/>
      <c r="K62" s="2524"/>
      <c r="L62" s="2524"/>
    </row>
    <row r="63" ht="20.25" customHeight="1"/>
    <row r="64" ht="10.5" customHeight="1">
      <c r="B64" s="238" t="s">
        <v>431</v>
      </c>
    </row>
    <row r="65" spans="3:4" ht="15.75" customHeight="1">
      <c r="C65" s="240" t="s">
        <v>259</v>
      </c>
      <c r="D65" s="241" t="s">
        <v>260</v>
      </c>
    </row>
    <row r="66" spans="3:4" ht="15.75" customHeight="1">
      <c r="C66" s="240" t="s">
        <v>440</v>
      </c>
      <c r="D66" s="241" t="s">
        <v>34</v>
      </c>
    </row>
    <row r="67" spans="3:4" ht="15.75" customHeight="1">
      <c r="C67" s="240" t="s">
        <v>249</v>
      </c>
      <c r="D67" s="241" t="s">
        <v>250</v>
      </c>
    </row>
    <row r="68" spans="3:4" ht="15.75" customHeight="1">
      <c r="C68" s="240" t="s">
        <v>251</v>
      </c>
      <c r="D68" s="241" t="s">
        <v>252</v>
      </c>
    </row>
    <row r="69" spans="3:4" ht="15.75" customHeight="1">
      <c r="C69" s="240" t="s">
        <v>253</v>
      </c>
      <c r="D69" s="241" t="s">
        <v>35</v>
      </c>
    </row>
    <row r="70" spans="1:2" s="331" customFormat="1" ht="12.75">
      <c r="A70" s="239"/>
      <c r="B70" s="240" t="s">
        <v>27</v>
      </c>
    </row>
    <row r="71" ht="9" customHeight="1" thickBot="1">
      <c r="C71" s="240"/>
    </row>
    <row r="72" spans="1:12" s="239" customFormat="1" ht="25.5" customHeight="1" thickBot="1">
      <c r="A72" s="332" t="s">
        <v>171</v>
      </c>
      <c r="B72" s="333" t="s">
        <v>29</v>
      </c>
      <c r="C72" s="2525" t="s">
        <v>36</v>
      </c>
      <c r="D72" s="2526"/>
      <c r="E72" s="2526"/>
      <c r="F72" s="2526"/>
      <c r="G72" s="2527"/>
      <c r="H72" s="332" t="s">
        <v>37</v>
      </c>
      <c r="I72" s="334" t="s">
        <v>255</v>
      </c>
      <c r="J72" s="334" t="s">
        <v>256</v>
      </c>
      <c r="K72" s="361" t="s">
        <v>261</v>
      </c>
      <c r="L72" s="361" t="s">
        <v>262</v>
      </c>
    </row>
    <row r="73" spans="1:13" s="257" customFormat="1" ht="15" customHeight="1" thickTop="1">
      <c r="A73" s="362">
        <v>1</v>
      </c>
      <c r="B73" s="363" t="s">
        <v>31</v>
      </c>
      <c r="C73" s="364">
        <v>158</v>
      </c>
      <c r="D73" s="365" t="s">
        <v>111</v>
      </c>
      <c r="E73" s="365" t="s">
        <v>32</v>
      </c>
      <c r="F73" s="365">
        <v>105</v>
      </c>
      <c r="G73" s="366" t="s">
        <v>33</v>
      </c>
      <c r="H73" s="367">
        <f>ROUND(C73*F73/1000,1)</f>
        <v>16.6</v>
      </c>
      <c r="I73" s="368">
        <v>1.2</v>
      </c>
      <c r="J73" s="368">
        <v>55</v>
      </c>
      <c r="K73" s="369">
        <v>5</v>
      </c>
      <c r="L73" s="369">
        <v>15</v>
      </c>
      <c r="M73" s="370"/>
    </row>
    <row r="74" spans="1:12" s="257" customFormat="1" ht="5.25" customHeight="1" thickBot="1">
      <c r="A74" s="371"/>
      <c r="B74" s="372"/>
      <c r="C74" s="344"/>
      <c r="D74" s="373"/>
      <c r="E74" s="373"/>
      <c r="F74" s="373"/>
      <c r="G74" s="374"/>
      <c r="H74" s="375"/>
      <c r="I74" s="376"/>
      <c r="J74" s="376"/>
      <c r="K74" s="377"/>
      <c r="L74" s="377"/>
    </row>
    <row r="75" spans="1:12" s="386" customFormat="1" ht="15" customHeight="1" thickBot="1">
      <c r="A75" s="378"/>
      <c r="B75" s="379" t="s">
        <v>205</v>
      </c>
      <c r="C75" s="380"/>
      <c r="D75" s="381"/>
      <c r="E75" s="381"/>
      <c r="F75" s="381"/>
      <c r="G75" s="382"/>
      <c r="H75" s="383">
        <f>SUM(H73:H74)</f>
        <v>16.6</v>
      </c>
      <c r="I75" s="384"/>
      <c r="J75" s="384"/>
      <c r="K75" s="385"/>
      <c r="L75" s="385"/>
    </row>
    <row r="76" ht="6.75" customHeight="1">
      <c r="C76" s="240"/>
    </row>
    <row r="77" spans="1:12" ht="12.75">
      <c r="A77" s="2528" t="s">
        <v>38</v>
      </c>
      <c r="B77" s="2528"/>
      <c r="C77" s="2528"/>
      <c r="D77" s="2528"/>
      <c r="E77" s="2528"/>
      <c r="F77" s="2528"/>
      <c r="G77" s="2528"/>
      <c r="H77" s="2528"/>
      <c r="I77" s="2528"/>
      <c r="J77" s="2528"/>
      <c r="K77" s="2528"/>
      <c r="L77" s="2528"/>
    </row>
    <row r="78" spans="1:12" ht="6" customHeight="1" thickBot="1">
      <c r="A78" s="239"/>
      <c r="B78" s="239"/>
      <c r="C78" s="239"/>
      <c r="D78" s="239"/>
      <c r="E78" s="239"/>
      <c r="F78" s="239"/>
      <c r="G78" s="239"/>
      <c r="H78" s="239"/>
      <c r="I78" s="239"/>
      <c r="J78" s="239"/>
      <c r="K78" s="239"/>
      <c r="L78" s="239"/>
    </row>
    <row r="79" spans="1:19" ht="21" customHeight="1">
      <c r="A79" s="2517" t="s">
        <v>171</v>
      </c>
      <c r="B79" s="2517" t="s">
        <v>1</v>
      </c>
      <c r="C79" s="279" t="s">
        <v>6</v>
      </c>
      <c r="D79" s="280" t="s">
        <v>7</v>
      </c>
      <c r="E79" s="284" t="s">
        <v>8</v>
      </c>
      <c r="F79" s="2517" t="s">
        <v>9</v>
      </c>
      <c r="G79" s="284" t="s">
        <v>10</v>
      </c>
      <c r="H79" s="280" t="s">
        <v>39</v>
      </c>
      <c r="I79" s="284" t="s">
        <v>40</v>
      </c>
      <c r="J79" s="2517" t="s">
        <v>41</v>
      </c>
      <c r="K79" s="279" t="s">
        <v>42</v>
      </c>
      <c r="L79" s="280" t="s">
        <v>43</v>
      </c>
      <c r="M79" s="284" t="s">
        <v>44</v>
      </c>
      <c r="N79" s="2517" t="s">
        <v>45</v>
      </c>
      <c r="O79" s="284" t="s">
        <v>11</v>
      </c>
      <c r="P79" s="280" t="s">
        <v>46</v>
      </c>
      <c r="Q79" s="284" t="s">
        <v>47</v>
      </c>
      <c r="R79" s="2517" t="s">
        <v>14</v>
      </c>
      <c r="S79" s="2517" t="s">
        <v>15</v>
      </c>
    </row>
    <row r="80" spans="1:19" ht="12" customHeight="1">
      <c r="A80" s="2518"/>
      <c r="B80" s="2518"/>
      <c r="C80" s="2520">
        <v>31</v>
      </c>
      <c r="D80" s="2512">
        <v>28</v>
      </c>
      <c r="E80" s="2514">
        <v>31</v>
      </c>
      <c r="F80" s="2518"/>
      <c r="G80" s="387">
        <v>15</v>
      </c>
      <c r="H80" s="2512">
        <v>31</v>
      </c>
      <c r="I80" s="2514">
        <v>15</v>
      </c>
      <c r="J80" s="2518"/>
      <c r="K80" s="2520">
        <v>31</v>
      </c>
      <c r="L80" s="2512">
        <v>31</v>
      </c>
      <c r="M80" s="2514">
        <v>30</v>
      </c>
      <c r="N80" s="2518"/>
      <c r="O80" s="387">
        <v>14</v>
      </c>
      <c r="P80" s="2512">
        <v>30</v>
      </c>
      <c r="Q80" s="2514">
        <v>31</v>
      </c>
      <c r="R80" s="2518"/>
      <c r="S80" s="2518"/>
    </row>
    <row r="81" spans="1:19" ht="12" customHeight="1" thickBot="1">
      <c r="A81" s="2519"/>
      <c r="B81" s="2519"/>
      <c r="C81" s="2521"/>
      <c r="D81" s="2513"/>
      <c r="E81" s="2515"/>
      <c r="F81" s="2519"/>
      <c r="G81" s="327">
        <v>15</v>
      </c>
      <c r="H81" s="2513"/>
      <c r="I81" s="2515"/>
      <c r="J81" s="2519"/>
      <c r="K81" s="2521"/>
      <c r="L81" s="2513"/>
      <c r="M81" s="2515"/>
      <c r="N81" s="2519"/>
      <c r="O81" s="327">
        <v>17</v>
      </c>
      <c r="P81" s="2513"/>
      <c r="Q81" s="2515"/>
      <c r="R81" s="2519"/>
      <c r="S81" s="2519"/>
    </row>
    <row r="82" spans="1:19" s="304" customFormat="1" ht="15.75" customHeight="1" thickTop="1">
      <c r="A82" s="388">
        <f>A73</f>
        <v>1</v>
      </c>
      <c r="B82" s="389" t="str">
        <f>B73</f>
        <v>Жилой дом</v>
      </c>
      <c r="C82" s="390">
        <f>ROUND(H73*C80*(J73-K73)*I73/1000,1)</f>
        <v>30.9</v>
      </c>
      <c r="D82" s="391">
        <f>ROUND(H73*D80*(J73-K73)*I73/1000,1)</f>
        <v>27.9</v>
      </c>
      <c r="E82" s="391">
        <f>ROUND(H73*E80*(J73-K73)*I73/1000,1)</f>
        <v>30.9</v>
      </c>
      <c r="F82" s="392">
        <f>SUM(C82:E82)</f>
        <v>89.69999999999999</v>
      </c>
      <c r="G82" s="390">
        <f>ROUND((H73*G80*(J73-K73)*I73/1000+H73*G81*(J73-L73)*I73*0.8/1000),1)</f>
        <v>24.5</v>
      </c>
      <c r="H82" s="391">
        <f>ROUND(H73*H80*(J73-L73)*I73*0.8/1000,1)</f>
        <v>19.8</v>
      </c>
      <c r="I82" s="391">
        <f>ROUND(H73*I80*(J73-L73)*I73*0.8/1000,1)</f>
        <v>9.6</v>
      </c>
      <c r="J82" s="392">
        <f>SUM(G82:I82)</f>
        <v>53.9</v>
      </c>
      <c r="K82" s="390">
        <f>ROUND(H73*K80*(J73-L73)*0.8*I73/1000,1)</f>
        <v>19.8</v>
      </c>
      <c r="L82" s="391">
        <f>ROUND(H73*L80*(J73-L73)*0.8*I73/1000,1)</f>
        <v>19.8</v>
      </c>
      <c r="M82" s="391">
        <f>ROUND(H73*M80*(J73-L73)*0.8*I73/1000,1)</f>
        <v>19.1</v>
      </c>
      <c r="N82" s="392">
        <f>SUM(K82:M82)</f>
        <v>58.7</v>
      </c>
      <c r="O82" s="390">
        <f>ROUND(H73*O80*(J73-K73)*I73/1000,1)+ROUND(H73*0.8*O81*(J73-L73)*I73/1000,1)</f>
        <v>24.700000000000003</v>
      </c>
      <c r="P82" s="391">
        <f>ROUND(H73*P80*(J73-K73)*I73/1000,1)</f>
        <v>29.9</v>
      </c>
      <c r="Q82" s="391">
        <f>ROUND(H73*Q80*(J73-K73)*I73/1000,1)</f>
        <v>30.9</v>
      </c>
      <c r="R82" s="392">
        <f>SUM(O82:Q82)</f>
        <v>85.5</v>
      </c>
      <c r="S82" s="392">
        <f>F82+J82+N82+R82</f>
        <v>287.8</v>
      </c>
    </row>
    <row r="83" spans="1:19" s="304" customFormat="1" ht="3" customHeight="1" thickBot="1">
      <c r="A83" s="393"/>
      <c r="B83" s="394"/>
      <c r="C83" s="395"/>
      <c r="D83" s="396"/>
      <c r="E83" s="396"/>
      <c r="F83" s="397"/>
      <c r="G83" s="395"/>
      <c r="H83" s="396"/>
      <c r="I83" s="396"/>
      <c r="J83" s="397"/>
      <c r="K83" s="395"/>
      <c r="L83" s="396"/>
      <c r="M83" s="396"/>
      <c r="N83" s="397"/>
      <c r="O83" s="395"/>
      <c r="P83" s="396"/>
      <c r="Q83" s="396"/>
      <c r="R83" s="397"/>
      <c r="S83" s="397"/>
    </row>
    <row r="84" spans="1:19" s="304" customFormat="1" ht="15.75" customHeight="1" thickBot="1">
      <c r="A84" s="398"/>
      <c r="B84" s="399" t="s">
        <v>205</v>
      </c>
      <c r="C84" s="400">
        <f aca="true" t="shared" si="1" ref="C84:S84">SUM(C82:C83)</f>
        <v>30.9</v>
      </c>
      <c r="D84" s="401">
        <f t="shared" si="1"/>
        <v>27.9</v>
      </c>
      <c r="E84" s="402">
        <f t="shared" si="1"/>
        <v>30.9</v>
      </c>
      <c r="F84" s="403">
        <f t="shared" si="1"/>
        <v>89.69999999999999</v>
      </c>
      <c r="G84" s="400">
        <f t="shared" si="1"/>
        <v>24.5</v>
      </c>
      <c r="H84" s="401">
        <f t="shared" si="1"/>
        <v>19.8</v>
      </c>
      <c r="I84" s="402">
        <f t="shared" si="1"/>
        <v>9.6</v>
      </c>
      <c r="J84" s="403">
        <f t="shared" si="1"/>
        <v>53.9</v>
      </c>
      <c r="K84" s="400">
        <f t="shared" si="1"/>
        <v>19.8</v>
      </c>
      <c r="L84" s="401">
        <f t="shared" si="1"/>
        <v>19.8</v>
      </c>
      <c r="M84" s="402">
        <f t="shared" si="1"/>
        <v>19.1</v>
      </c>
      <c r="N84" s="403">
        <f t="shared" si="1"/>
        <v>58.7</v>
      </c>
      <c r="O84" s="400">
        <f t="shared" si="1"/>
        <v>24.700000000000003</v>
      </c>
      <c r="P84" s="401">
        <f t="shared" si="1"/>
        <v>29.9</v>
      </c>
      <c r="Q84" s="402">
        <f t="shared" si="1"/>
        <v>30.9</v>
      </c>
      <c r="R84" s="403">
        <f t="shared" si="1"/>
        <v>85.5</v>
      </c>
      <c r="S84" s="404">
        <f t="shared" si="1"/>
        <v>287.8</v>
      </c>
    </row>
    <row r="85" spans="1:19" s="304" customFormat="1" ht="15.75" customHeight="1">
      <c r="A85" s="405"/>
      <c r="B85" s="406" t="s">
        <v>23</v>
      </c>
      <c r="C85" s="407">
        <v>24</v>
      </c>
      <c r="D85" s="408">
        <v>24</v>
      </c>
      <c r="E85" s="409">
        <v>24</v>
      </c>
      <c r="F85" s="410"/>
      <c r="G85" s="407">
        <v>24</v>
      </c>
      <c r="H85" s="408">
        <v>24</v>
      </c>
      <c r="I85" s="409">
        <v>24</v>
      </c>
      <c r="J85" s="410"/>
      <c r="K85" s="411">
        <v>24</v>
      </c>
      <c r="L85" s="412">
        <v>24</v>
      </c>
      <c r="M85" s="413">
        <v>24</v>
      </c>
      <c r="N85" s="414"/>
      <c r="O85" s="411">
        <v>24</v>
      </c>
      <c r="P85" s="412">
        <v>24</v>
      </c>
      <c r="Q85" s="413">
        <v>24</v>
      </c>
      <c r="R85" s="414"/>
      <c r="S85" s="415"/>
    </row>
    <row r="86" spans="1:19" s="304" customFormat="1" ht="21.75" thickBot="1">
      <c r="A86" s="416"/>
      <c r="B86" s="417" t="s">
        <v>24</v>
      </c>
      <c r="C86" s="418">
        <f>C84/C80/C85</f>
        <v>0.041532258064516124</v>
      </c>
      <c r="D86" s="419">
        <f>D84/D80/D85</f>
        <v>0.04151785714285714</v>
      </c>
      <c r="E86" s="420">
        <f>E84/E80/E85</f>
        <v>0.041532258064516124</v>
      </c>
      <c r="F86" s="421">
        <f>(C86+D86+E86)/3</f>
        <v>0.041527457757296465</v>
      </c>
      <c r="G86" s="418">
        <f>G84/(G80+G81)/G85</f>
        <v>0.034027777777777775</v>
      </c>
      <c r="H86" s="419">
        <f>H84/H80/H85</f>
        <v>0.026612903225806454</v>
      </c>
      <c r="I86" s="420">
        <f>I84/I80/I85</f>
        <v>0.02666666666666667</v>
      </c>
      <c r="J86" s="421">
        <f>(G86+H86+I86)/3</f>
        <v>0.029102449223416968</v>
      </c>
      <c r="K86" s="418">
        <f>K84/K80/K85</f>
        <v>0.026612903225806454</v>
      </c>
      <c r="L86" s="419">
        <f>L84/L80/L85</f>
        <v>0.026612903225806454</v>
      </c>
      <c r="M86" s="420">
        <f>M84/M80/M85</f>
        <v>0.02652777777777778</v>
      </c>
      <c r="N86" s="421">
        <f>(K86+L86+M86)/3</f>
        <v>0.026584528076463564</v>
      </c>
      <c r="O86" s="418">
        <f>O84/(O80+O81)/O85</f>
        <v>0.0331989247311828</v>
      </c>
      <c r="P86" s="419">
        <f>P84/P80/P85</f>
        <v>0.041527777777777775</v>
      </c>
      <c r="Q86" s="420">
        <f>Q84/Q80/Q85</f>
        <v>0.041532258064516124</v>
      </c>
      <c r="R86" s="421">
        <f>(O86+P86+Q86)/3</f>
        <v>0.03875298685782557</v>
      </c>
      <c r="S86" s="422">
        <f>(F86+J86+N86+R86)/4</f>
        <v>0.033991855478750645</v>
      </c>
    </row>
    <row r="87" spans="2:12" ht="12.75">
      <c r="B87" s="331"/>
      <c r="C87" s="423"/>
      <c r="D87" s="423"/>
      <c r="E87" s="423"/>
      <c r="F87" s="423"/>
      <c r="G87" s="423"/>
      <c r="H87" s="423"/>
      <c r="I87" s="423"/>
      <c r="J87" s="423"/>
      <c r="K87" s="423"/>
      <c r="L87" s="423"/>
    </row>
    <row r="88" spans="1:2" s="426" customFormat="1" ht="12">
      <c r="A88" s="424"/>
      <c r="B88" s="425" t="s">
        <v>263</v>
      </c>
    </row>
    <row r="89" spans="1:12" s="426" customFormat="1" ht="15" customHeight="1">
      <c r="A89" s="424"/>
      <c r="B89" s="2516" t="s">
        <v>264</v>
      </c>
      <c r="C89" s="2516"/>
      <c r="D89" s="2516"/>
      <c r="E89" s="2516"/>
      <c r="F89" s="2516"/>
      <c r="G89" s="2516"/>
      <c r="H89" s="2516"/>
      <c r="I89" s="2516"/>
      <c r="J89" s="2516"/>
      <c r="K89" s="2516"/>
      <c r="L89" s="2516"/>
    </row>
    <row r="90" spans="1:12" s="426" customFormat="1" ht="18.75" customHeight="1">
      <c r="A90" s="424"/>
      <c r="B90" s="425"/>
      <c r="C90" s="425"/>
      <c r="D90" s="425"/>
      <c r="E90" s="425"/>
      <c r="F90" s="425"/>
      <c r="G90" s="425"/>
      <c r="H90" s="425"/>
      <c r="I90" s="425"/>
      <c r="J90" s="425"/>
      <c r="K90" s="425"/>
      <c r="L90" s="425"/>
    </row>
    <row r="91" spans="1:2" s="426" customFormat="1" ht="12">
      <c r="A91" s="424"/>
      <c r="B91" s="427" t="s">
        <v>431</v>
      </c>
    </row>
    <row r="92" spans="1:5" s="426" customFormat="1" ht="15.75" customHeight="1">
      <c r="A92" s="424"/>
      <c r="C92" s="425" t="s">
        <v>265</v>
      </c>
      <c r="E92" s="426" t="s">
        <v>266</v>
      </c>
    </row>
    <row r="93" spans="1:4" s="426" customFormat="1" ht="15.75" customHeight="1">
      <c r="A93" s="424"/>
      <c r="C93" s="425" t="s">
        <v>267</v>
      </c>
      <c r="D93" s="426" t="s">
        <v>268</v>
      </c>
    </row>
    <row r="94" spans="1:4" s="426" customFormat="1" ht="15.75" customHeight="1">
      <c r="A94" s="424"/>
      <c r="C94" s="425" t="s">
        <v>269</v>
      </c>
      <c r="D94" s="426" t="s">
        <v>270</v>
      </c>
    </row>
    <row r="95" spans="1:4" s="426" customFormat="1" ht="15.75" customHeight="1">
      <c r="A95" s="424"/>
      <c r="C95" s="425" t="s">
        <v>271</v>
      </c>
      <c r="D95" s="426" t="s">
        <v>48</v>
      </c>
    </row>
    <row r="96" spans="1:2" s="429" customFormat="1" ht="16.5" customHeight="1">
      <c r="A96" s="428"/>
      <c r="B96" s="425" t="s">
        <v>27</v>
      </c>
    </row>
    <row r="97" spans="1:3" s="426" customFormat="1" ht="6" customHeight="1" thickBot="1">
      <c r="A97" s="424"/>
      <c r="C97" s="425"/>
    </row>
    <row r="98" spans="1:13" s="435" customFormat="1" ht="25.5" customHeight="1" thickBot="1">
      <c r="A98" s="430" t="s">
        <v>171</v>
      </c>
      <c r="B98" s="431" t="s">
        <v>29</v>
      </c>
      <c r="C98" s="2506" t="s">
        <v>30</v>
      </c>
      <c r="D98" s="2507"/>
      <c r="E98" s="2507"/>
      <c r="F98" s="2507"/>
      <c r="G98" s="2507"/>
      <c r="H98" s="2506" t="s">
        <v>272</v>
      </c>
      <c r="I98" s="2507"/>
      <c r="J98" s="432" t="s">
        <v>49</v>
      </c>
      <c r="K98" s="433" t="s">
        <v>273</v>
      </c>
      <c r="L98" s="434" t="s">
        <v>274</v>
      </c>
      <c r="M98" s="431" t="s">
        <v>275</v>
      </c>
    </row>
    <row r="99" spans="1:13" s="446" customFormat="1" ht="21" customHeight="1" thickBot="1" thickTop="1">
      <c r="A99" s="436">
        <v>1</v>
      </c>
      <c r="B99" s="437" t="s">
        <v>50</v>
      </c>
      <c r="C99" s="438">
        <v>1313</v>
      </c>
      <c r="D99" s="439" t="s">
        <v>111</v>
      </c>
      <c r="E99" s="440" t="s">
        <v>32</v>
      </c>
      <c r="F99" s="441">
        <v>1</v>
      </c>
      <c r="G99" s="439" t="s">
        <v>51</v>
      </c>
      <c r="H99" s="2508">
        <f>ROUND(C99*F99/1000,3)</f>
        <v>1.313</v>
      </c>
      <c r="I99" s="2509"/>
      <c r="J99" s="442">
        <v>1.2</v>
      </c>
      <c r="K99" s="443">
        <v>55</v>
      </c>
      <c r="L99" s="444">
        <v>5</v>
      </c>
      <c r="M99" s="445">
        <f>ROUND((H99*(K99-L99)*J99/1000),4)</f>
        <v>0.0788</v>
      </c>
    </row>
    <row r="100" spans="1:13" s="456" customFormat="1" ht="18" customHeight="1" thickBot="1">
      <c r="A100" s="447"/>
      <c r="B100" s="448" t="s">
        <v>205</v>
      </c>
      <c r="C100" s="449"/>
      <c r="D100" s="450"/>
      <c r="E100" s="450"/>
      <c r="F100" s="450"/>
      <c r="G100" s="451"/>
      <c r="H100" s="2510">
        <f>SUM(H99:H99)</f>
        <v>1.313</v>
      </c>
      <c r="I100" s="2511"/>
      <c r="J100" s="452"/>
      <c r="K100" s="453"/>
      <c r="L100" s="454"/>
      <c r="M100" s="455">
        <f>SUM(M99:M99)</f>
        <v>0.0788</v>
      </c>
    </row>
    <row r="101" spans="1:12" s="426" customFormat="1" ht="8.25" customHeight="1">
      <c r="A101" s="457"/>
      <c r="B101" s="458"/>
      <c r="C101" s="459"/>
      <c r="D101" s="459"/>
      <c r="E101" s="459"/>
      <c r="F101" s="459"/>
      <c r="G101" s="460"/>
      <c r="H101" s="461"/>
      <c r="I101" s="461"/>
      <c r="J101" s="460"/>
      <c r="K101" s="462"/>
      <c r="L101" s="463"/>
    </row>
    <row r="102" spans="1:12" s="426" customFormat="1" ht="12">
      <c r="A102" s="424"/>
      <c r="B102" s="2501" t="s">
        <v>430</v>
      </c>
      <c r="C102" s="2501"/>
      <c r="D102" s="2501"/>
      <c r="E102" s="2501"/>
      <c r="F102" s="2501"/>
      <c r="G102" s="2501"/>
      <c r="H102" s="2501"/>
      <c r="I102" s="2501"/>
      <c r="J102" s="2501"/>
      <c r="K102" s="2501"/>
      <c r="L102" s="2501"/>
    </row>
    <row r="103" s="426" customFormat="1" ht="27" customHeight="1">
      <c r="A103" s="424"/>
    </row>
    <row r="104" spans="1:2" s="426" customFormat="1" ht="10.5" customHeight="1">
      <c r="A104" s="424"/>
      <c r="B104" s="427" t="s">
        <v>431</v>
      </c>
    </row>
    <row r="105" spans="1:4" s="426" customFormat="1" ht="15.75" customHeight="1">
      <c r="A105" s="424"/>
      <c r="C105" s="425" t="s">
        <v>276</v>
      </c>
      <c r="D105" s="426" t="s">
        <v>277</v>
      </c>
    </row>
    <row r="106" spans="1:4" s="426" customFormat="1" ht="15.75" customHeight="1">
      <c r="A106" s="424"/>
      <c r="C106" s="425" t="s">
        <v>440</v>
      </c>
      <c r="D106" s="426" t="s">
        <v>441</v>
      </c>
    </row>
    <row r="107" spans="1:4" s="426" customFormat="1" ht="15.75" customHeight="1">
      <c r="A107" s="424"/>
      <c r="C107" s="425" t="s">
        <v>267</v>
      </c>
      <c r="D107" s="426" t="s">
        <v>268</v>
      </c>
    </row>
    <row r="108" spans="1:4" s="426" customFormat="1" ht="15.75" customHeight="1">
      <c r="A108" s="424"/>
      <c r="C108" s="425" t="s">
        <v>269</v>
      </c>
      <c r="D108" s="426" t="s">
        <v>270</v>
      </c>
    </row>
    <row r="109" spans="1:4" s="426" customFormat="1" ht="15.75" customHeight="1">
      <c r="A109" s="424"/>
      <c r="C109" s="425" t="s">
        <v>271</v>
      </c>
      <c r="D109" s="426" t="s">
        <v>48</v>
      </c>
    </row>
    <row r="110" spans="1:3" s="426" customFormat="1" ht="15.75" customHeight="1">
      <c r="A110" s="424"/>
      <c r="C110" s="425"/>
    </row>
    <row r="111" spans="1:3" s="426" customFormat="1" ht="6" customHeight="1">
      <c r="A111" s="424"/>
      <c r="C111" s="425"/>
    </row>
    <row r="112" spans="1:2" s="429" customFormat="1" ht="12">
      <c r="A112" s="428"/>
      <c r="B112" s="425" t="s">
        <v>27</v>
      </c>
    </row>
    <row r="113" spans="1:3" s="426" customFormat="1" ht="4.5" customHeight="1" thickBot="1">
      <c r="A113" s="424"/>
      <c r="C113" s="425"/>
    </row>
    <row r="114" spans="1:12" s="435" customFormat="1" ht="25.5" customHeight="1" thickBot="1">
      <c r="A114" s="430" t="s">
        <v>171</v>
      </c>
      <c r="B114" s="431" t="s">
        <v>29</v>
      </c>
      <c r="C114" s="2502" t="s">
        <v>36</v>
      </c>
      <c r="D114" s="2503"/>
      <c r="E114" s="2503"/>
      <c r="F114" s="2503"/>
      <c r="G114" s="2504"/>
      <c r="H114" s="430" t="s">
        <v>37</v>
      </c>
      <c r="I114" s="432" t="s">
        <v>49</v>
      </c>
      <c r="J114" s="432" t="s">
        <v>273</v>
      </c>
      <c r="K114" s="464" t="s">
        <v>278</v>
      </c>
      <c r="L114" s="464" t="s">
        <v>279</v>
      </c>
    </row>
    <row r="115" spans="1:13" s="446" customFormat="1" ht="20.25" customHeight="1" thickTop="1">
      <c r="A115" s="465">
        <v>1</v>
      </c>
      <c r="B115" s="466" t="str">
        <f>B99</f>
        <v>Бытовое потребление лицей</v>
      </c>
      <c r="C115" s="467">
        <f>1215+98</f>
        <v>1313</v>
      </c>
      <c r="D115" s="468" t="s">
        <v>111</v>
      </c>
      <c r="E115" s="469" t="s">
        <v>32</v>
      </c>
      <c r="F115" s="470">
        <v>6</v>
      </c>
      <c r="G115" s="468" t="s">
        <v>54</v>
      </c>
      <c r="H115" s="471">
        <f>ROUND(C115*F115/1000,3)</f>
        <v>7.878</v>
      </c>
      <c r="I115" s="472">
        <v>1.2</v>
      </c>
      <c r="J115" s="472">
        <v>55</v>
      </c>
      <c r="K115" s="473">
        <v>5</v>
      </c>
      <c r="L115" s="473">
        <v>15</v>
      </c>
      <c r="M115" s="474"/>
    </row>
    <row r="116" spans="1:12" s="446" customFormat="1" ht="5.25" customHeight="1" thickBot="1">
      <c r="A116" s="436"/>
      <c r="B116" s="437"/>
      <c r="C116" s="475"/>
      <c r="D116" s="476"/>
      <c r="E116" s="476"/>
      <c r="F116" s="476"/>
      <c r="G116" s="477"/>
      <c r="H116" s="478"/>
      <c r="I116" s="479"/>
      <c r="J116" s="479"/>
      <c r="K116" s="480"/>
      <c r="L116" s="480"/>
    </row>
    <row r="117" spans="1:12" s="446" customFormat="1" ht="15" customHeight="1" thickBot="1">
      <c r="A117" s="481"/>
      <c r="B117" s="482" t="s">
        <v>205</v>
      </c>
      <c r="C117" s="483"/>
      <c r="D117" s="484"/>
      <c r="E117" s="484"/>
      <c r="F117" s="484"/>
      <c r="G117" s="485"/>
      <c r="H117" s="486">
        <f>SUM(H115:H116)</f>
        <v>7.878</v>
      </c>
      <c r="I117" s="487"/>
      <c r="J117" s="488"/>
      <c r="K117" s="489"/>
      <c r="L117" s="489"/>
    </row>
    <row r="118" spans="1:3" s="426" customFormat="1" ht="3.75" customHeight="1">
      <c r="A118" s="424"/>
      <c r="C118" s="425"/>
    </row>
    <row r="119" spans="1:12" s="426" customFormat="1" ht="12">
      <c r="A119" s="2505" t="s">
        <v>55</v>
      </c>
      <c r="B119" s="2505"/>
      <c r="C119" s="2505"/>
      <c r="D119" s="2505"/>
      <c r="E119" s="2505"/>
      <c r="F119" s="2505"/>
      <c r="G119" s="2505"/>
      <c r="H119" s="2505"/>
      <c r="I119" s="2505"/>
      <c r="J119" s="2505"/>
      <c r="K119" s="2505"/>
      <c r="L119" s="2505"/>
    </row>
    <row r="120" spans="1:12" s="426" customFormat="1" ht="2.25" customHeight="1" thickBot="1">
      <c r="A120" s="428"/>
      <c r="B120" s="428"/>
      <c r="C120" s="428"/>
      <c r="D120" s="428"/>
      <c r="E120" s="428"/>
      <c r="F120" s="428"/>
      <c r="G120" s="428"/>
      <c r="H120" s="428"/>
      <c r="I120" s="428"/>
      <c r="J120" s="428"/>
      <c r="K120" s="428"/>
      <c r="L120" s="428"/>
    </row>
    <row r="121" spans="1:19" s="446" customFormat="1" ht="21" customHeight="1">
      <c r="A121" s="2498" t="s">
        <v>171</v>
      </c>
      <c r="B121" s="2498" t="s">
        <v>1</v>
      </c>
      <c r="C121" s="490" t="s">
        <v>6</v>
      </c>
      <c r="D121" s="491" t="s">
        <v>7</v>
      </c>
      <c r="E121" s="492" t="s">
        <v>8</v>
      </c>
      <c r="F121" s="2498" t="s">
        <v>9</v>
      </c>
      <c r="G121" s="492" t="s">
        <v>10</v>
      </c>
      <c r="H121" s="491" t="s">
        <v>39</v>
      </c>
      <c r="I121" s="492" t="s">
        <v>40</v>
      </c>
      <c r="J121" s="2498" t="s">
        <v>41</v>
      </c>
      <c r="K121" s="490" t="s">
        <v>42</v>
      </c>
      <c r="L121" s="491" t="s">
        <v>43</v>
      </c>
      <c r="M121" s="492" t="s">
        <v>44</v>
      </c>
      <c r="N121" s="2498" t="s">
        <v>45</v>
      </c>
      <c r="O121" s="492" t="s">
        <v>11</v>
      </c>
      <c r="P121" s="491" t="s">
        <v>46</v>
      </c>
      <c r="Q121" s="492" t="s">
        <v>47</v>
      </c>
      <c r="R121" s="2498" t="s">
        <v>14</v>
      </c>
      <c r="S121" s="2498" t="s">
        <v>15</v>
      </c>
    </row>
    <row r="122" spans="1:19" s="446" customFormat="1" ht="12" customHeight="1">
      <c r="A122" s="2499"/>
      <c r="B122" s="2499"/>
      <c r="C122" s="2494">
        <v>26</v>
      </c>
      <c r="D122" s="2492">
        <v>26</v>
      </c>
      <c r="E122" s="2496">
        <v>26</v>
      </c>
      <c r="F122" s="2499"/>
      <c r="G122" s="493">
        <v>15</v>
      </c>
      <c r="H122" s="2492">
        <v>26</v>
      </c>
      <c r="I122" s="2496">
        <v>0</v>
      </c>
      <c r="J122" s="2499"/>
      <c r="K122" s="2494">
        <v>0</v>
      </c>
      <c r="L122" s="2492">
        <v>0</v>
      </c>
      <c r="M122" s="2496">
        <v>26</v>
      </c>
      <c r="N122" s="2499"/>
      <c r="O122" s="493">
        <v>14</v>
      </c>
      <c r="P122" s="2492">
        <v>26</v>
      </c>
      <c r="Q122" s="2496">
        <v>26</v>
      </c>
      <c r="R122" s="2499"/>
      <c r="S122" s="2499"/>
    </row>
    <row r="123" spans="1:19" s="446" customFormat="1" ht="12" customHeight="1" thickBot="1">
      <c r="A123" s="2500"/>
      <c r="B123" s="2500"/>
      <c r="C123" s="2495"/>
      <c r="D123" s="2493"/>
      <c r="E123" s="2497"/>
      <c r="F123" s="2500"/>
      <c r="G123" s="494">
        <v>15</v>
      </c>
      <c r="H123" s="2493"/>
      <c r="I123" s="2497"/>
      <c r="J123" s="2500"/>
      <c r="K123" s="2495"/>
      <c r="L123" s="2493"/>
      <c r="M123" s="2497"/>
      <c r="N123" s="2500"/>
      <c r="O123" s="494">
        <v>17</v>
      </c>
      <c r="P123" s="2493"/>
      <c r="Q123" s="2497"/>
      <c r="R123" s="2500"/>
      <c r="S123" s="2500"/>
    </row>
    <row r="124" spans="1:19" s="500" customFormat="1" ht="21.75" customHeight="1" thickTop="1">
      <c r="A124" s="495">
        <f>A115</f>
        <v>1</v>
      </c>
      <c r="B124" s="496" t="str">
        <f>B115</f>
        <v>Бытовое потребление лицей</v>
      </c>
      <c r="C124" s="497">
        <f>ROUND($H$115*C122*($J$115-$K$115)*$I$115/1000,1)</f>
        <v>12.3</v>
      </c>
      <c r="D124" s="498">
        <f>ROUND($H$115*D122*($J$115-$K$115)*$I$115/1000,1)</f>
        <v>12.3</v>
      </c>
      <c r="E124" s="498">
        <f>ROUND($H$115*E122*($J$115-$K$115)*$I$115/1000,1)</f>
        <v>12.3</v>
      </c>
      <c r="F124" s="499">
        <f>SUM(C124:E124)</f>
        <v>36.900000000000006</v>
      </c>
      <c r="G124" s="497">
        <f>ROUND(H115*G122*(J115-K115)*I115/1000,1)+ROUND(H115*G123*(J115-L115)*I115/1000,1)</f>
        <v>12.8</v>
      </c>
      <c r="H124" s="498">
        <f>ROUND($H$115*H122*($J$115-$L$115)*$I$115/1000,1)</f>
        <v>9.8</v>
      </c>
      <c r="I124" s="498">
        <f>ROUND($H$115*I122*($J$115-$L$115)*$I$115/1000,1)</f>
        <v>0</v>
      </c>
      <c r="J124" s="499">
        <f>SUM(G124:I124)</f>
        <v>22.6</v>
      </c>
      <c r="K124" s="497">
        <f>ROUND($H$115*K122*($J$115-$L$115)*$I$115/1000,1)</f>
        <v>0</v>
      </c>
      <c r="L124" s="498">
        <f>ROUND($H$115*L122*($J$115-$L$115)*$I$115/1000,1)</f>
        <v>0</v>
      </c>
      <c r="M124" s="498">
        <f>ROUND($H$115*M122*($J$115-$L$115)*$I$115/1000,1)</f>
        <v>9.8</v>
      </c>
      <c r="N124" s="499">
        <f>SUM(K124:M124)</f>
        <v>9.8</v>
      </c>
      <c r="O124" s="497">
        <f>ROUND(H115*O123*(J115-K115)*I115/1000,1)+ROUND(H115*O122*(J115-L115)*I115/1000,1)</f>
        <v>13.3</v>
      </c>
      <c r="P124" s="498">
        <f>ROUND($H$115*P122*($J$115-$K$115)*$I$115/1000,1)</f>
        <v>12.3</v>
      </c>
      <c r="Q124" s="498">
        <f>ROUND($H$115*Q122*($J$115-$K$115)*$I$115/1000,1)</f>
        <v>12.3</v>
      </c>
      <c r="R124" s="499">
        <f>SUM(O124:Q124)</f>
        <v>37.900000000000006</v>
      </c>
      <c r="S124" s="499">
        <f>F124+J124+N124+R124</f>
        <v>107.20000000000002</v>
      </c>
    </row>
    <row r="125" spans="1:19" s="500" customFormat="1" ht="5.25" customHeight="1" thickBot="1">
      <c r="A125" s="501"/>
      <c r="B125" s="502"/>
      <c r="C125" s="503"/>
      <c r="D125" s="504"/>
      <c r="E125" s="504"/>
      <c r="F125" s="505"/>
      <c r="G125" s="503"/>
      <c r="H125" s="504"/>
      <c r="I125" s="504"/>
      <c r="J125" s="505"/>
      <c r="K125" s="503"/>
      <c r="L125" s="504"/>
      <c r="M125" s="504"/>
      <c r="N125" s="505"/>
      <c r="O125" s="503"/>
      <c r="P125" s="504"/>
      <c r="Q125" s="504"/>
      <c r="R125" s="505"/>
      <c r="S125" s="505"/>
    </row>
    <row r="126" spans="1:19" s="500" customFormat="1" ht="15" customHeight="1" thickBot="1">
      <c r="A126" s="506"/>
      <c r="B126" s="507" t="s">
        <v>205</v>
      </c>
      <c r="C126" s="508">
        <f aca="true" t="shared" si="2" ref="C126:S126">SUM(C124:C124)</f>
        <v>12.3</v>
      </c>
      <c r="D126" s="509">
        <f t="shared" si="2"/>
        <v>12.3</v>
      </c>
      <c r="E126" s="510">
        <f t="shared" si="2"/>
        <v>12.3</v>
      </c>
      <c r="F126" s="511">
        <f t="shared" si="2"/>
        <v>36.900000000000006</v>
      </c>
      <c r="G126" s="508">
        <f t="shared" si="2"/>
        <v>12.8</v>
      </c>
      <c r="H126" s="509">
        <f t="shared" si="2"/>
        <v>9.8</v>
      </c>
      <c r="I126" s="510">
        <f t="shared" si="2"/>
        <v>0</v>
      </c>
      <c r="J126" s="511">
        <f t="shared" si="2"/>
        <v>22.6</v>
      </c>
      <c r="K126" s="508">
        <f t="shared" si="2"/>
        <v>0</v>
      </c>
      <c r="L126" s="509">
        <f t="shared" si="2"/>
        <v>0</v>
      </c>
      <c r="M126" s="510">
        <f t="shared" si="2"/>
        <v>9.8</v>
      </c>
      <c r="N126" s="511">
        <f t="shared" si="2"/>
        <v>9.8</v>
      </c>
      <c r="O126" s="508">
        <f t="shared" si="2"/>
        <v>13.3</v>
      </c>
      <c r="P126" s="509">
        <f t="shared" si="2"/>
        <v>12.3</v>
      </c>
      <c r="Q126" s="510">
        <f t="shared" si="2"/>
        <v>12.3</v>
      </c>
      <c r="R126" s="511">
        <f t="shared" si="2"/>
        <v>37.900000000000006</v>
      </c>
      <c r="S126" s="511">
        <f t="shared" si="2"/>
        <v>107.20000000000002</v>
      </c>
    </row>
    <row r="127" spans="1:19" s="304" customFormat="1" ht="15.75" customHeight="1">
      <c r="A127" s="405"/>
      <c r="B127" s="512" t="s">
        <v>23</v>
      </c>
      <c r="C127" s="407">
        <v>24</v>
      </c>
      <c r="D127" s="408">
        <v>24</v>
      </c>
      <c r="E127" s="409">
        <v>24</v>
      </c>
      <c r="F127" s="513"/>
      <c r="G127" s="407">
        <v>24</v>
      </c>
      <c r="H127" s="408">
        <v>24</v>
      </c>
      <c r="I127" s="409">
        <v>24</v>
      </c>
      <c r="J127" s="513"/>
      <c r="K127" s="411">
        <v>24</v>
      </c>
      <c r="L127" s="412">
        <v>24</v>
      </c>
      <c r="M127" s="413">
        <v>24</v>
      </c>
      <c r="N127" s="414"/>
      <c r="O127" s="411">
        <v>24</v>
      </c>
      <c r="P127" s="412">
        <v>24</v>
      </c>
      <c r="Q127" s="413">
        <v>24</v>
      </c>
      <c r="R127" s="414"/>
      <c r="S127" s="415"/>
    </row>
    <row r="128" spans="1:19" s="304" customFormat="1" ht="21.75" thickBot="1">
      <c r="A128" s="514"/>
      <c r="B128" s="515" t="s">
        <v>24</v>
      </c>
      <c r="C128" s="516">
        <f>IF(C122&gt;0,C126/C122/C127,0)</f>
        <v>0.019711538461538464</v>
      </c>
      <c r="D128" s="517">
        <f>IF(D122&gt;0,D126/D122/D127,0)</f>
        <v>0.019711538461538464</v>
      </c>
      <c r="E128" s="518">
        <f>IF(E122&gt;0,E126/E122/E127,0)</f>
        <v>0.019711538461538464</v>
      </c>
      <c r="F128" s="519">
        <f>(C128+D128+E128)/3</f>
        <v>0.019711538461538464</v>
      </c>
      <c r="G128" s="516">
        <f>G126/(G122+G123)/G127</f>
        <v>0.017777777777777778</v>
      </c>
      <c r="H128" s="517">
        <f>IF(H122&gt;0,H126/H122/H127,0)</f>
        <v>0.01570512820512821</v>
      </c>
      <c r="I128" s="518">
        <f>IF(I122&gt;0,I126/I122/I127,0)</f>
        <v>0</v>
      </c>
      <c r="J128" s="519">
        <f>(G128+H128+I128)/3</f>
        <v>0.011160968660968662</v>
      </c>
      <c r="K128" s="516">
        <f>IF(K122&gt;0,K126/K122/K127,0)</f>
        <v>0</v>
      </c>
      <c r="L128" s="517">
        <f>IF(L122&gt;0,L126/L122/L127,0)</f>
        <v>0</v>
      </c>
      <c r="M128" s="518">
        <f>IF(M122&gt;0,M126/M122/M127,0)</f>
        <v>0.01570512820512821</v>
      </c>
      <c r="N128" s="520">
        <f>(K128+L128+M128)/3</f>
        <v>0.005235042735042736</v>
      </c>
      <c r="O128" s="516">
        <f>O126/(O122+O123)/O127</f>
        <v>0.017876344086021508</v>
      </c>
      <c r="P128" s="517">
        <f>IF(P122&gt;0,P126/P122/P127,0)</f>
        <v>0.019711538461538464</v>
      </c>
      <c r="Q128" s="518">
        <f>IF(Q122&gt;0,Q126/Q122/Q127,0)</f>
        <v>0.019711538461538464</v>
      </c>
      <c r="R128" s="520">
        <f>(O128+P128+Q128)/3</f>
        <v>0.01909980700303281</v>
      </c>
      <c r="S128" s="521">
        <f>(F128+J128+N128+R128)/4</f>
        <v>0.013801839215145668</v>
      </c>
    </row>
    <row r="129" spans="1:19" s="446" customFormat="1" ht="12" thickBot="1">
      <c r="A129" s="522"/>
      <c r="B129" s="523" t="s">
        <v>56</v>
      </c>
      <c r="C129" s="524">
        <f aca="true" t="shared" si="3" ref="C129:S129">C128+C86</f>
        <v>0.06124379652605459</v>
      </c>
      <c r="D129" s="524">
        <f t="shared" si="3"/>
        <v>0.06122939560439561</v>
      </c>
      <c r="E129" s="524">
        <f t="shared" si="3"/>
        <v>0.06124379652605459</v>
      </c>
      <c r="F129" s="524">
        <f t="shared" si="3"/>
        <v>0.061238996218834926</v>
      </c>
      <c r="G129" s="524">
        <f t="shared" si="3"/>
        <v>0.05180555555555555</v>
      </c>
      <c r="H129" s="524">
        <f t="shared" si="3"/>
        <v>0.04231803143093466</v>
      </c>
      <c r="I129" s="524">
        <f t="shared" si="3"/>
        <v>0.02666666666666667</v>
      </c>
      <c r="J129" s="524">
        <f t="shared" si="3"/>
        <v>0.04026341788438563</v>
      </c>
      <c r="K129" s="524">
        <f t="shared" si="3"/>
        <v>0.026612903225806454</v>
      </c>
      <c r="L129" s="524">
        <f t="shared" si="3"/>
        <v>0.026612903225806454</v>
      </c>
      <c r="M129" s="524">
        <f t="shared" si="3"/>
        <v>0.04223290598290599</v>
      </c>
      <c r="N129" s="524">
        <f t="shared" si="3"/>
        <v>0.0318195708115063</v>
      </c>
      <c r="O129" s="524">
        <f t="shared" si="3"/>
        <v>0.05107526881720431</v>
      </c>
      <c r="P129" s="524">
        <f t="shared" si="3"/>
        <v>0.061239316239316235</v>
      </c>
      <c r="Q129" s="524">
        <f t="shared" si="3"/>
        <v>0.06124379652605459</v>
      </c>
      <c r="R129" s="524">
        <f t="shared" si="3"/>
        <v>0.057852793860858384</v>
      </c>
      <c r="S129" s="525">
        <f t="shared" si="3"/>
        <v>0.04779369469389631</v>
      </c>
    </row>
    <row r="130" ht="6" customHeight="1"/>
    <row r="131" spans="1:12" ht="15.75" customHeight="1">
      <c r="A131" s="2477" t="s">
        <v>57</v>
      </c>
      <c r="B131" s="2477"/>
      <c r="C131" s="2477"/>
      <c r="D131" s="2477"/>
      <c r="E131" s="2477"/>
      <c r="F131" s="2477"/>
      <c r="G131" s="2477"/>
      <c r="H131" s="2477"/>
      <c r="I131" s="2477"/>
      <c r="J131" s="2477"/>
      <c r="K131" s="2477"/>
      <c r="L131" s="2477"/>
    </row>
    <row r="132" ht="6" customHeight="1" thickBot="1"/>
    <row r="133" spans="1:19" ht="16.5" customHeight="1">
      <c r="A133" s="526"/>
      <c r="B133" s="527" t="s">
        <v>1</v>
      </c>
      <c r="C133" s="406" t="s">
        <v>6</v>
      </c>
      <c r="D133" s="528" t="s">
        <v>7</v>
      </c>
      <c r="E133" s="406" t="s">
        <v>8</v>
      </c>
      <c r="F133" s="512" t="s">
        <v>9</v>
      </c>
      <c r="G133" s="406" t="s">
        <v>10</v>
      </c>
      <c r="H133" s="528" t="s">
        <v>39</v>
      </c>
      <c r="I133" s="406" t="s">
        <v>40</v>
      </c>
      <c r="J133" s="512" t="s">
        <v>41</v>
      </c>
      <c r="K133" s="529" t="s">
        <v>42</v>
      </c>
      <c r="L133" s="530" t="s">
        <v>43</v>
      </c>
      <c r="M133" s="531" t="s">
        <v>44</v>
      </c>
      <c r="N133" s="532" t="s">
        <v>45</v>
      </c>
      <c r="O133" s="531" t="s">
        <v>11</v>
      </c>
      <c r="P133" s="530" t="s">
        <v>46</v>
      </c>
      <c r="Q133" s="531" t="s">
        <v>47</v>
      </c>
      <c r="R133" s="532" t="s">
        <v>14</v>
      </c>
      <c r="S133" s="533" t="s">
        <v>15</v>
      </c>
    </row>
    <row r="134" spans="2:19" ht="15.75" customHeight="1" thickBot="1">
      <c r="B134" s="534" t="str">
        <f>B152</f>
        <v>котельные </v>
      </c>
      <c r="C134" s="395">
        <f>C40+C82+C124</f>
        <v>409.5</v>
      </c>
      <c r="D134" s="535">
        <f>D82+D40+D124</f>
        <v>357</v>
      </c>
      <c r="E134" s="395">
        <f>E84+E40+E124</f>
        <v>331.8</v>
      </c>
      <c r="F134" s="536">
        <f>SUM(C134:E134)</f>
        <v>1098.3</v>
      </c>
      <c r="G134" s="395">
        <f>G40+G84+G124</f>
        <v>110</v>
      </c>
      <c r="H134" s="535">
        <f>H82+H124</f>
        <v>29.6</v>
      </c>
      <c r="I134" s="395">
        <f>I82</f>
        <v>9.6</v>
      </c>
      <c r="J134" s="536">
        <f>SUM(G134:I134)</f>
        <v>149.2</v>
      </c>
      <c r="K134" s="306">
        <f>K82</f>
        <v>19.8</v>
      </c>
      <c r="L134" s="307">
        <f>L82</f>
        <v>19.8</v>
      </c>
      <c r="M134" s="312">
        <f>M82+M124</f>
        <v>28.900000000000002</v>
      </c>
      <c r="N134" s="537">
        <f>SUM(K134:M134)</f>
        <v>68.5</v>
      </c>
      <c r="O134" s="312">
        <f>O82+H40+O124</f>
        <v>112.9</v>
      </c>
      <c r="P134" s="307">
        <f>P82+I40+P124</f>
        <v>274.6</v>
      </c>
      <c r="Q134" s="312">
        <f>Q82+J40+Q124</f>
        <v>362.9</v>
      </c>
      <c r="R134" s="537">
        <f>SUM(O134:Q134)</f>
        <v>750.4</v>
      </c>
      <c r="S134" s="537">
        <f>F134+J134+N134+R134</f>
        <v>2066.4</v>
      </c>
    </row>
    <row r="135" spans="2:19" ht="15.75" customHeight="1" thickBot="1">
      <c r="B135" s="538" t="s">
        <v>146</v>
      </c>
      <c r="C135" s="324">
        <f>SUM(C134:C134)</f>
        <v>409.5</v>
      </c>
      <c r="D135" s="320">
        <f>SUM(D134:D134)</f>
        <v>357</v>
      </c>
      <c r="E135" s="324">
        <f>SUM(E134:E134)</f>
        <v>331.8</v>
      </c>
      <c r="F135" s="539">
        <f>SUM(C135:E135)</f>
        <v>1098.3</v>
      </c>
      <c r="G135" s="324">
        <f>SUM(G134:G134)</f>
        <v>110</v>
      </c>
      <c r="H135" s="320">
        <f>SUM(H134:H134)</f>
        <v>29.6</v>
      </c>
      <c r="I135" s="324">
        <f>SUM(I134:I134)</f>
        <v>9.6</v>
      </c>
      <c r="J135" s="539">
        <f>SUM(G135:I135)</f>
        <v>149.2</v>
      </c>
      <c r="K135" s="319">
        <f>SUM(K134:K134)</f>
        <v>19.8</v>
      </c>
      <c r="L135" s="320">
        <f>SUM(L134:L134)</f>
        <v>19.8</v>
      </c>
      <c r="M135" s="324">
        <f>SUM(M134:M134)</f>
        <v>28.900000000000002</v>
      </c>
      <c r="N135" s="539">
        <f>SUM(K135:M135)</f>
        <v>68.5</v>
      </c>
      <c r="O135" s="324">
        <f>SUM(O134:O134)</f>
        <v>112.9</v>
      </c>
      <c r="P135" s="320">
        <f>SUM(P134:P134)</f>
        <v>274.6</v>
      </c>
      <c r="Q135" s="324">
        <f>SUM(Q134:Q134)</f>
        <v>362.9</v>
      </c>
      <c r="R135" s="539">
        <f>SUM(O135:Q135)</f>
        <v>750.4</v>
      </c>
      <c r="S135" s="539">
        <f>F135+J135+N135+R135</f>
        <v>2066.4</v>
      </c>
    </row>
    <row r="136" ht="6" customHeight="1"/>
    <row r="137" spans="1:12" ht="17.25" customHeight="1">
      <c r="A137" s="2477" t="s">
        <v>58</v>
      </c>
      <c r="B137" s="2477"/>
      <c r="C137" s="2477"/>
      <c r="D137" s="2477"/>
      <c r="E137" s="2477"/>
      <c r="F137" s="2477"/>
      <c r="G137" s="2477"/>
      <c r="H137" s="2477"/>
      <c r="I137" s="2477"/>
      <c r="J137" s="2477"/>
      <c r="K137" s="2477"/>
      <c r="L137" s="2477"/>
    </row>
    <row r="138" ht="6" customHeight="1" thickBot="1"/>
    <row r="139" spans="4:11" ht="16.5" customHeight="1">
      <c r="D139" s="2486" t="s">
        <v>422</v>
      </c>
      <c r="E139" s="2487"/>
      <c r="F139" s="2488" t="s">
        <v>423</v>
      </c>
      <c r="G139" s="2489"/>
      <c r="H139" s="2486" t="s">
        <v>137</v>
      </c>
      <c r="I139" s="2490"/>
      <c r="J139" s="2491"/>
      <c r="K139" s="2491"/>
    </row>
    <row r="140" spans="4:11" ht="16.5" customHeight="1" thickBot="1">
      <c r="D140" s="2479">
        <f>J30</f>
        <v>0.8593000000000001</v>
      </c>
      <c r="E140" s="2480"/>
      <c r="F140" s="2481">
        <f>M55+M100</f>
        <v>0.12029999999999999</v>
      </c>
      <c r="G140" s="2482"/>
      <c r="H140" s="2483">
        <f>D140+F140</f>
        <v>0.9796</v>
      </c>
      <c r="I140" s="2484"/>
      <c r="J140" s="2485"/>
      <c r="K140" s="2485"/>
    </row>
    <row r="141" ht="6" customHeight="1"/>
    <row r="143" spans="1:12" ht="15.75" customHeight="1">
      <c r="A143" s="2477" t="s">
        <v>59</v>
      </c>
      <c r="B143" s="2477"/>
      <c r="C143" s="2477"/>
      <c r="D143" s="2477"/>
      <c r="E143" s="2477"/>
      <c r="F143" s="2477"/>
      <c r="G143" s="2477"/>
      <c r="H143" s="2477"/>
      <c r="I143" s="2477"/>
      <c r="J143" s="2477"/>
      <c r="K143" s="2477"/>
      <c r="L143" s="2477"/>
    </row>
    <row r="144" ht="6" customHeight="1" thickBot="1"/>
    <row r="145" spans="1:19" ht="16.5" customHeight="1">
      <c r="A145" s="526"/>
      <c r="B145" s="527" t="s">
        <v>1</v>
      </c>
      <c r="C145" s="406" t="s">
        <v>6</v>
      </c>
      <c r="D145" s="528" t="s">
        <v>7</v>
      </c>
      <c r="E145" s="406" t="s">
        <v>8</v>
      </c>
      <c r="F145" s="512" t="s">
        <v>9</v>
      </c>
      <c r="G145" s="406" t="s">
        <v>10</v>
      </c>
      <c r="H145" s="528" t="s">
        <v>39</v>
      </c>
      <c r="I145" s="406" t="s">
        <v>40</v>
      </c>
      <c r="J145" s="512" t="s">
        <v>41</v>
      </c>
      <c r="K145" s="529" t="s">
        <v>42</v>
      </c>
      <c r="L145" s="530" t="s">
        <v>43</v>
      </c>
      <c r="M145" s="531" t="s">
        <v>44</v>
      </c>
      <c r="N145" s="532" t="s">
        <v>45</v>
      </c>
      <c r="O145" s="531" t="s">
        <v>11</v>
      </c>
      <c r="P145" s="530" t="s">
        <v>46</v>
      </c>
      <c r="Q145" s="531" t="s">
        <v>47</v>
      </c>
      <c r="R145" s="532" t="s">
        <v>14</v>
      </c>
      <c r="S145" s="533" t="s">
        <v>15</v>
      </c>
    </row>
    <row r="146" spans="2:19" ht="15.75" customHeight="1" thickBot="1">
      <c r="B146" s="534"/>
      <c r="C146" s="395">
        <v>3.6</v>
      </c>
      <c r="D146" s="535">
        <v>3.2</v>
      </c>
      <c r="E146" s="395">
        <v>3.4</v>
      </c>
      <c r="F146" s="536">
        <f>SUM(C146:E146)</f>
        <v>10.200000000000001</v>
      </c>
      <c r="G146" s="395">
        <v>2.4</v>
      </c>
      <c r="H146" s="535">
        <v>1.8</v>
      </c>
      <c r="I146" s="395">
        <v>0.8</v>
      </c>
      <c r="J146" s="536">
        <f>SUM(G146:I146)</f>
        <v>5</v>
      </c>
      <c r="K146" s="306">
        <v>1.5</v>
      </c>
      <c r="L146" s="307">
        <v>1.5</v>
      </c>
      <c r="M146" s="312">
        <v>1.6</v>
      </c>
      <c r="N146" s="537">
        <f>SUM(K146:M146)</f>
        <v>4.6</v>
      </c>
      <c r="O146" s="312">
        <v>2.34</v>
      </c>
      <c r="P146" s="307">
        <v>3</v>
      </c>
      <c r="Q146" s="312">
        <v>3.44</v>
      </c>
      <c r="R146" s="537">
        <f>SUM(O146:Q146)</f>
        <v>8.78</v>
      </c>
      <c r="S146" s="537">
        <f>F146+J146+N146+R146</f>
        <v>28.58</v>
      </c>
    </row>
    <row r="147" spans="2:19" ht="15.75" customHeight="1" thickBot="1">
      <c r="B147" s="538" t="s">
        <v>146</v>
      </c>
      <c r="C147" s="324">
        <f>SUM(C146:C146)</f>
        <v>3.6</v>
      </c>
      <c r="D147" s="320">
        <f>SUM(D146:D146)</f>
        <v>3.2</v>
      </c>
      <c r="E147" s="324">
        <f>SUM(E146:E146)</f>
        <v>3.4</v>
      </c>
      <c r="F147" s="539">
        <f>SUM(C147:E147)</f>
        <v>10.200000000000001</v>
      </c>
      <c r="G147" s="324">
        <f>SUM(G146:G146)</f>
        <v>2.4</v>
      </c>
      <c r="H147" s="320">
        <f>SUM(H146:H146)</f>
        <v>1.8</v>
      </c>
      <c r="I147" s="324">
        <f>SUM(I146:I146)</f>
        <v>0.8</v>
      </c>
      <c r="J147" s="539">
        <f>SUM(G147:I147)</f>
        <v>5</v>
      </c>
      <c r="K147" s="319">
        <f>SUM(K146:K146)</f>
        <v>1.5</v>
      </c>
      <c r="L147" s="320">
        <f>SUM(L146:L146)</f>
        <v>1.5</v>
      </c>
      <c r="M147" s="324">
        <f>SUM(M146:M146)</f>
        <v>1.6</v>
      </c>
      <c r="N147" s="539">
        <f>SUM(K147:M147)</f>
        <v>4.6</v>
      </c>
      <c r="O147" s="324">
        <f>SUM(O146:O146)</f>
        <v>2.34</v>
      </c>
      <c r="P147" s="320">
        <f>SUM(P146:P146)</f>
        <v>3</v>
      </c>
      <c r="Q147" s="324">
        <f>SUM(Q146:Q146)</f>
        <v>3.44</v>
      </c>
      <c r="R147" s="539">
        <f>SUM(O147:Q147)</f>
        <v>8.78</v>
      </c>
      <c r="S147" s="539">
        <f>F147+J147+N147+R147</f>
        <v>28.58</v>
      </c>
    </row>
    <row r="149" spans="1:12" ht="15.75" customHeight="1">
      <c r="A149" s="2477" t="s">
        <v>60</v>
      </c>
      <c r="B149" s="2477"/>
      <c r="C149" s="2477"/>
      <c r="D149" s="2477"/>
      <c r="E149" s="2477"/>
      <c r="F149" s="2477"/>
      <c r="G149" s="2477"/>
      <c r="H149" s="2477"/>
      <c r="I149" s="2477"/>
      <c r="J149" s="2477"/>
      <c r="K149" s="2477"/>
      <c r="L149" s="2477"/>
    </row>
    <row r="150" ht="6" customHeight="1" thickBot="1"/>
    <row r="151" spans="1:19" ht="16.5" customHeight="1">
      <c r="A151" s="526"/>
      <c r="B151" s="527" t="s">
        <v>1</v>
      </c>
      <c r="C151" s="406" t="s">
        <v>6</v>
      </c>
      <c r="D151" s="528" t="s">
        <v>7</v>
      </c>
      <c r="E151" s="406" t="s">
        <v>8</v>
      </c>
      <c r="F151" s="512" t="s">
        <v>9</v>
      </c>
      <c r="G151" s="406" t="s">
        <v>10</v>
      </c>
      <c r="H151" s="528" t="s">
        <v>39</v>
      </c>
      <c r="I151" s="406" t="s">
        <v>40</v>
      </c>
      <c r="J151" s="512" t="s">
        <v>41</v>
      </c>
      <c r="K151" s="529" t="s">
        <v>42</v>
      </c>
      <c r="L151" s="530" t="s">
        <v>43</v>
      </c>
      <c r="M151" s="531" t="s">
        <v>44</v>
      </c>
      <c r="N151" s="532" t="s">
        <v>45</v>
      </c>
      <c r="O151" s="531" t="s">
        <v>11</v>
      </c>
      <c r="P151" s="530" t="s">
        <v>46</v>
      </c>
      <c r="Q151" s="531" t="s">
        <v>47</v>
      </c>
      <c r="R151" s="532" t="s">
        <v>14</v>
      </c>
      <c r="S151" s="533" t="s">
        <v>15</v>
      </c>
    </row>
    <row r="152" spans="2:19" ht="15.75" customHeight="1" thickBot="1">
      <c r="B152" s="534" t="s">
        <v>61</v>
      </c>
      <c r="C152" s="540">
        <f>C134+C146</f>
        <v>413.1</v>
      </c>
      <c r="D152" s="541">
        <f>D134+D146</f>
        <v>360.2</v>
      </c>
      <c r="E152" s="542">
        <f>E134+E146</f>
        <v>335.2</v>
      </c>
      <c r="F152" s="536">
        <f>SUM(C152:E152)</f>
        <v>1108.5</v>
      </c>
      <c r="G152" s="540">
        <f>G134+G146</f>
        <v>112.4</v>
      </c>
      <c r="H152" s="541">
        <f>H134+H146</f>
        <v>31.400000000000002</v>
      </c>
      <c r="I152" s="542">
        <f>I134+I146</f>
        <v>10.4</v>
      </c>
      <c r="J152" s="536">
        <f>SUM(G152:I152)</f>
        <v>154.20000000000002</v>
      </c>
      <c r="K152" s="540">
        <f>K134+K146</f>
        <v>21.3</v>
      </c>
      <c r="L152" s="541">
        <f>L134+L146</f>
        <v>21.3</v>
      </c>
      <c r="M152" s="542">
        <f>M134+M146</f>
        <v>30.500000000000004</v>
      </c>
      <c r="N152" s="537">
        <f>SUM(K152:M152)</f>
        <v>73.10000000000001</v>
      </c>
      <c r="O152" s="540">
        <f>O134+O146</f>
        <v>115.24000000000001</v>
      </c>
      <c r="P152" s="541">
        <f>P134+P146</f>
        <v>277.6</v>
      </c>
      <c r="Q152" s="542">
        <f>Q134+Q146</f>
        <v>366.34</v>
      </c>
      <c r="R152" s="537">
        <f>SUM(O152:Q152)</f>
        <v>759.1800000000001</v>
      </c>
      <c r="S152" s="543">
        <f>F152+J152+N152+R152</f>
        <v>2094.98</v>
      </c>
    </row>
    <row r="153" spans="2:19" ht="15.75" customHeight="1" thickBot="1">
      <c r="B153" s="538" t="s">
        <v>146</v>
      </c>
      <c r="C153" s="324">
        <f>SUM(C152:C152)</f>
        <v>413.1</v>
      </c>
      <c r="D153" s="320">
        <f>SUM(D152:D152)</f>
        <v>360.2</v>
      </c>
      <c r="E153" s="324">
        <f>SUM(E152:E152)</f>
        <v>335.2</v>
      </c>
      <c r="F153" s="539">
        <f>SUM(C153:E153)</f>
        <v>1108.5</v>
      </c>
      <c r="G153" s="324">
        <f>SUM(G152:G152)</f>
        <v>112.4</v>
      </c>
      <c r="H153" s="320">
        <f>SUM(H152:H152)</f>
        <v>31.400000000000002</v>
      </c>
      <c r="I153" s="324">
        <f>SUM(I152:I152)</f>
        <v>10.4</v>
      </c>
      <c r="J153" s="539">
        <f>SUM(G153:I153)</f>
        <v>154.20000000000002</v>
      </c>
      <c r="K153" s="319">
        <f>SUM(K152:K152)</f>
        <v>21.3</v>
      </c>
      <c r="L153" s="320">
        <f>SUM(L152:L152)</f>
        <v>21.3</v>
      </c>
      <c r="M153" s="324">
        <f>SUM(M152:M152)</f>
        <v>30.500000000000004</v>
      </c>
      <c r="N153" s="539">
        <f>SUM(K153:M153)</f>
        <v>73.10000000000001</v>
      </c>
      <c r="O153" s="324">
        <f>SUM(O152:O152)</f>
        <v>115.24000000000001</v>
      </c>
      <c r="P153" s="320">
        <f>SUM(P152:P152)</f>
        <v>277.6</v>
      </c>
      <c r="Q153" s="324">
        <f>SUM(Q152:Q152)</f>
        <v>366.34</v>
      </c>
      <c r="R153" s="539">
        <f>SUM(O153:Q153)</f>
        <v>759.1800000000001</v>
      </c>
      <c r="S153" s="544">
        <f>F153+J153+N153+R153</f>
        <v>2094.98</v>
      </c>
    </row>
    <row r="156" spans="3:11" ht="13.5" thickBot="1">
      <c r="C156" s="2478" t="s">
        <v>62</v>
      </c>
      <c r="D156" s="2478"/>
      <c r="E156" s="2478"/>
      <c r="F156" s="2478"/>
      <c r="G156" s="2478"/>
      <c r="H156" s="2478"/>
      <c r="I156" s="2478"/>
      <c r="J156" s="2478"/>
      <c r="K156" s="2478"/>
    </row>
    <row r="157" spans="3:15" ht="12.75">
      <c r="C157" s="545" t="s">
        <v>63</v>
      </c>
      <c r="D157" s="546" t="s">
        <v>64</v>
      </c>
      <c r="E157" s="546" t="s">
        <v>8</v>
      </c>
      <c r="F157" s="546" t="s">
        <v>65</v>
      </c>
      <c r="G157" s="546" t="s">
        <v>39</v>
      </c>
      <c r="H157" s="546" t="s">
        <v>40</v>
      </c>
      <c r="I157" s="546" t="s">
        <v>42</v>
      </c>
      <c r="J157" s="546" t="s">
        <v>66</v>
      </c>
      <c r="K157" s="546" t="s">
        <v>67</v>
      </c>
      <c r="L157" s="546" t="s">
        <v>68</v>
      </c>
      <c r="M157" s="546" t="s">
        <v>69</v>
      </c>
      <c r="N157" s="546" t="s">
        <v>70</v>
      </c>
      <c r="O157" s="547" t="s">
        <v>71</v>
      </c>
    </row>
    <row r="158" spans="1:15" ht="13.5">
      <c r="A158" s="331"/>
      <c r="B158" s="548" t="s">
        <v>72</v>
      </c>
      <c r="C158" s="549">
        <v>-3.2</v>
      </c>
      <c r="D158" s="550">
        <v>-2.3</v>
      </c>
      <c r="E158" s="550">
        <v>1.3</v>
      </c>
      <c r="F158" s="550">
        <v>9.3</v>
      </c>
      <c r="G158" s="550">
        <v>15.3</v>
      </c>
      <c r="H158" s="550">
        <v>19.3</v>
      </c>
      <c r="I158" s="550">
        <v>21.9</v>
      </c>
      <c r="J158" s="550">
        <v>21.2</v>
      </c>
      <c r="K158" s="550">
        <v>16.1</v>
      </c>
      <c r="L158" s="550">
        <v>9.6</v>
      </c>
      <c r="M158" s="550">
        <v>4.1</v>
      </c>
      <c r="N158" s="550">
        <v>-0.5</v>
      </c>
      <c r="O158" s="551">
        <v>9.1</v>
      </c>
    </row>
    <row r="159" spans="2:15" ht="14.25" thickBot="1">
      <c r="B159" s="548" t="s">
        <v>73</v>
      </c>
      <c r="C159" s="552">
        <v>31</v>
      </c>
      <c r="D159" s="553">
        <v>28</v>
      </c>
      <c r="E159" s="553">
        <v>31</v>
      </c>
      <c r="F159" s="553">
        <v>30</v>
      </c>
      <c r="G159" s="553">
        <v>31</v>
      </c>
      <c r="H159" s="553">
        <v>30</v>
      </c>
      <c r="I159" s="553">
        <v>31</v>
      </c>
      <c r="J159" s="553">
        <v>31</v>
      </c>
      <c r="K159" s="553">
        <v>30</v>
      </c>
      <c r="L159" s="553">
        <v>31</v>
      </c>
      <c r="M159" s="553">
        <v>30</v>
      </c>
      <c r="N159" s="553">
        <v>31</v>
      </c>
      <c r="O159" s="554">
        <f>SUM(C159:N159)</f>
        <v>365</v>
      </c>
    </row>
    <row r="161" ht="12.75">
      <c r="A161" s="241"/>
    </row>
    <row r="162" ht="12.75">
      <c r="A162" s="241"/>
    </row>
    <row r="163" ht="12.75">
      <c r="A163" s="241"/>
    </row>
    <row r="164" ht="12.75">
      <c r="A164" s="241"/>
    </row>
  </sheetData>
  <sheetProtection/>
  <mergeCells count="81">
    <mergeCell ref="B8:L8"/>
    <mergeCell ref="A10:L10"/>
    <mergeCell ref="A24:L24"/>
    <mergeCell ref="A32:L32"/>
    <mergeCell ref="A1:M1"/>
    <mergeCell ref="A3:M3"/>
    <mergeCell ref="B5:L5"/>
    <mergeCell ref="A6:L6"/>
    <mergeCell ref="A34:A36"/>
    <mergeCell ref="B34:B36"/>
    <mergeCell ref="C34:L34"/>
    <mergeCell ref="F35:F36"/>
    <mergeCell ref="K35:K36"/>
    <mergeCell ref="L35:L36"/>
    <mergeCell ref="H58:I58"/>
    <mergeCell ref="H60:I60"/>
    <mergeCell ref="B43:L43"/>
    <mergeCell ref="C52:G52"/>
    <mergeCell ref="H52:I52"/>
    <mergeCell ref="H53:I53"/>
    <mergeCell ref="A79:A81"/>
    <mergeCell ref="B79:B81"/>
    <mergeCell ref="F79:F81"/>
    <mergeCell ref="J79:J81"/>
    <mergeCell ref="H55:I55"/>
    <mergeCell ref="B62:L62"/>
    <mergeCell ref="C72:G72"/>
    <mergeCell ref="A77:L77"/>
    <mergeCell ref="C57:G57"/>
    <mergeCell ref="H57:I57"/>
    <mergeCell ref="R79:R81"/>
    <mergeCell ref="S79:S81"/>
    <mergeCell ref="C80:C81"/>
    <mergeCell ref="D80:D81"/>
    <mergeCell ref="E80:E81"/>
    <mergeCell ref="H80:H81"/>
    <mergeCell ref="I80:I81"/>
    <mergeCell ref="K80:K81"/>
    <mergeCell ref="L80:L81"/>
    <mergeCell ref="M80:M81"/>
    <mergeCell ref="C98:G98"/>
    <mergeCell ref="H98:I98"/>
    <mergeCell ref="H99:I99"/>
    <mergeCell ref="H100:I100"/>
    <mergeCell ref="P80:P81"/>
    <mergeCell ref="Q80:Q81"/>
    <mergeCell ref="B89:L89"/>
    <mergeCell ref="N79:N81"/>
    <mergeCell ref="B102:L102"/>
    <mergeCell ref="C114:G114"/>
    <mergeCell ref="A119:L119"/>
    <mergeCell ref="A121:A123"/>
    <mergeCell ref="B121:B123"/>
    <mergeCell ref="F121:F123"/>
    <mergeCell ref="J121:J123"/>
    <mergeCell ref="Q122:Q123"/>
    <mergeCell ref="A131:L131"/>
    <mergeCell ref="N121:N123"/>
    <mergeCell ref="R121:R123"/>
    <mergeCell ref="S121:S123"/>
    <mergeCell ref="C122:C123"/>
    <mergeCell ref="D122:D123"/>
    <mergeCell ref="E122:E123"/>
    <mergeCell ref="H122:H123"/>
    <mergeCell ref="I122:I123"/>
    <mergeCell ref="A137:L137"/>
    <mergeCell ref="D139:E139"/>
    <mergeCell ref="F139:G139"/>
    <mergeCell ref="H139:I139"/>
    <mergeCell ref="J139:K139"/>
    <mergeCell ref="P122:P123"/>
    <mergeCell ref="K122:K123"/>
    <mergeCell ref="L122:L123"/>
    <mergeCell ref="M122:M123"/>
    <mergeCell ref="A143:L143"/>
    <mergeCell ref="A149:L149"/>
    <mergeCell ref="C156:K156"/>
    <mergeCell ref="D140:E140"/>
    <mergeCell ref="F140:G140"/>
    <mergeCell ref="H140:I140"/>
    <mergeCell ref="J140:K140"/>
  </mergeCells>
  <printOptions/>
  <pageMargins left="0.984251968503937" right="0.1968503937007874" top="0.3937007874015748" bottom="0.3937007874015748" header="0" footer="0"/>
  <pageSetup horizontalDpi="600" verticalDpi="600" orientation="landscape" paperSize="9" scale="80" r:id="rId9"/>
  <drawing r:id="rId8"/>
  <legacyDrawing r:id="rId7"/>
  <oleObjects>
    <oleObject progId="Word.Document.8" shapeId="765144" r:id="rId1"/>
    <oleObject progId="Word.Document.8" shapeId="765145" r:id="rId2"/>
    <oleObject progId="Word.Document.8" shapeId="765146" r:id="rId3"/>
    <oleObject progId="Word.Document.8" shapeId="765147" r:id="rId4"/>
    <oleObject progId="Word.Document.8" shapeId="765148" r:id="rId5"/>
    <oleObject progId="Word.Document.8" shapeId="765149" r:id="rId6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0">
    <tabColor rgb="FF00B050"/>
  </sheetPr>
  <dimension ref="A1:P91"/>
  <sheetViews>
    <sheetView showGridLines="0" view="pageBreakPreview" zoomScaleSheetLayoutView="100" zoomScalePageLayoutView="0" workbookViewId="0" topLeftCell="A1">
      <pane xSplit="3" ySplit="6" topLeftCell="D3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63" sqref="A63:O63"/>
    </sheetView>
  </sheetViews>
  <sheetFormatPr defaultColWidth="9.00390625" defaultRowHeight="12.75"/>
  <cols>
    <col min="1" max="1" width="4.375" style="0" customWidth="1"/>
    <col min="2" max="2" width="32.50390625" style="0" customWidth="1"/>
    <col min="3" max="3" width="21.375" style="0" customWidth="1"/>
    <col min="16" max="16" width="9.375" style="143" customWidth="1"/>
  </cols>
  <sheetData>
    <row r="1" spans="2:3" ht="12.75" customHeight="1">
      <c r="B1" s="227" t="s">
        <v>419</v>
      </c>
      <c r="C1" s="732" t="str">
        <f>Анкета!A5</f>
        <v>Теплоснабжающая организация</v>
      </c>
    </row>
    <row r="2" spans="1:3" ht="12" customHeight="1">
      <c r="A2" s="81"/>
      <c r="B2" s="228" t="s">
        <v>420</v>
      </c>
      <c r="C2" s="81"/>
    </row>
    <row r="3" spans="1:15" ht="17.25" thickBot="1">
      <c r="A3" s="2546" t="s">
        <v>831</v>
      </c>
      <c r="B3" s="2546"/>
      <c r="C3" s="2546"/>
      <c r="D3" s="2546"/>
      <c r="E3" s="2546"/>
      <c r="F3" s="2546"/>
      <c r="G3" s="2546"/>
      <c r="H3" s="2546"/>
      <c r="I3" s="2546"/>
      <c r="J3" s="2546"/>
      <c r="K3" s="2546"/>
      <c r="L3" s="2546"/>
      <c r="M3" s="2546"/>
      <c r="N3" s="2546"/>
      <c r="O3" s="2546"/>
    </row>
    <row r="4" spans="1:16" ht="14.25" thickBot="1" thickTop="1">
      <c r="A4" s="2553" t="s">
        <v>171</v>
      </c>
      <c r="B4" s="2551" t="s">
        <v>148</v>
      </c>
      <c r="C4" s="2549" t="s">
        <v>112</v>
      </c>
      <c r="D4" s="2547" t="s">
        <v>382</v>
      </c>
      <c r="E4" s="2547"/>
      <c r="F4" s="2547"/>
      <c r="G4" s="2547"/>
      <c r="H4" s="2547"/>
      <c r="I4" s="2547"/>
      <c r="J4" s="2547"/>
      <c r="K4" s="2547"/>
      <c r="L4" s="2547"/>
      <c r="M4" s="2547"/>
      <c r="N4" s="2547"/>
      <c r="O4" s="2548"/>
      <c r="P4" s="2545"/>
    </row>
    <row r="5" spans="1:16" ht="46.5" customHeight="1">
      <c r="A5" s="2554"/>
      <c r="B5" s="2552"/>
      <c r="C5" s="2550"/>
      <c r="D5" s="229" t="s">
        <v>370</v>
      </c>
      <c r="E5" s="230" t="s">
        <v>371</v>
      </c>
      <c r="F5" s="230" t="s">
        <v>372</v>
      </c>
      <c r="G5" s="230" t="s">
        <v>373</v>
      </c>
      <c r="H5" s="232" t="s">
        <v>374</v>
      </c>
      <c r="I5" s="232" t="s">
        <v>375</v>
      </c>
      <c r="J5" s="232" t="s">
        <v>376</v>
      </c>
      <c r="K5" s="232" t="s">
        <v>377</v>
      </c>
      <c r="L5" s="232" t="s">
        <v>378</v>
      </c>
      <c r="M5" s="232" t="s">
        <v>379</v>
      </c>
      <c r="N5" s="230" t="s">
        <v>380</v>
      </c>
      <c r="O5" s="231" t="s">
        <v>381</v>
      </c>
      <c r="P5" s="2545"/>
    </row>
    <row r="6" spans="1:15" ht="13.5" thickBot="1">
      <c r="A6" s="154">
        <v>1</v>
      </c>
      <c r="B6" s="152">
        <f>+A6+1</f>
        <v>2</v>
      </c>
      <c r="C6" s="152">
        <f>B6+1</f>
        <v>3</v>
      </c>
      <c r="D6" s="152">
        <f aca="true" t="shared" si="0" ref="D6:O6">C6+1</f>
        <v>4</v>
      </c>
      <c r="E6" s="152">
        <f t="shared" si="0"/>
        <v>5</v>
      </c>
      <c r="F6" s="152">
        <f t="shared" si="0"/>
        <v>6</v>
      </c>
      <c r="G6" s="152">
        <f t="shared" si="0"/>
        <v>7</v>
      </c>
      <c r="H6" s="152">
        <f t="shared" si="0"/>
        <v>8</v>
      </c>
      <c r="I6" s="152">
        <f t="shared" si="0"/>
        <v>9</v>
      </c>
      <c r="J6" s="152">
        <f t="shared" si="0"/>
        <v>10</v>
      </c>
      <c r="K6" s="152">
        <f t="shared" si="0"/>
        <v>11</v>
      </c>
      <c r="L6" s="152">
        <f t="shared" si="0"/>
        <v>12</v>
      </c>
      <c r="M6" s="152">
        <f t="shared" si="0"/>
        <v>13</v>
      </c>
      <c r="N6" s="152">
        <f t="shared" si="0"/>
        <v>14</v>
      </c>
      <c r="O6" s="155">
        <f t="shared" si="0"/>
        <v>15</v>
      </c>
    </row>
    <row r="7" spans="1:15" ht="38.25">
      <c r="A7" s="151" t="s">
        <v>122</v>
      </c>
      <c r="B7" s="555" t="s">
        <v>461</v>
      </c>
      <c r="C7" s="683">
        <f>C8+C9</f>
        <v>0</v>
      </c>
      <c r="D7" s="683">
        <f aca="true" t="shared" si="1" ref="D7:O7">D8+D9</f>
        <v>0</v>
      </c>
      <c r="E7" s="683">
        <f t="shared" si="1"/>
        <v>0</v>
      </c>
      <c r="F7" s="683">
        <f t="shared" si="1"/>
        <v>0</v>
      </c>
      <c r="G7" s="683">
        <f t="shared" si="1"/>
        <v>0</v>
      </c>
      <c r="H7" s="683">
        <f t="shared" si="1"/>
        <v>0</v>
      </c>
      <c r="I7" s="683">
        <f t="shared" si="1"/>
        <v>0</v>
      </c>
      <c r="J7" s="683">
        <f t="shared" si="1"/>
        <v>0</v>
      </c>
      <c r="K7" s="683">
        <f t="shared" si="1"/>
        <v>0</v>
      </c>
      <c r="L7" s="683">
        <f t="shared" si="1"/>
        <v>0</v>
      </c>
      <c r="M7" s="683">
        <f t="shared" si="1"/>
        <v>0</v>
      </c>
      <c r="N7" s="683">
        <f t="shared" si="1"/>
        <v>0</v>
      </c>
      <c r="O7" s="684">
        <f t="shared" si="1"/>
        <v>0</v>
      </c>
    </row>
    <row r="8" spans="1:15" ht="12.75">
      <c r="A8" s="146"/>
      <c r="B8" s="14" t="s">
        <v>76</v>
      </c>
      <c r="C8" s="668">
        <f aca="true" t="shared" si="2" ref="C8:O8">C17+C27+C32+C43+C53</f>
        <v>0</v>
      </c>
      <c r="D8" s="668">
        <f t="shared" si="2"/>
        <v>0</v>
      </c>
      <c r="E8" s="668">
        <f t="shared" si="2"/>
        <v>0</v>
      </c>
      <c r="F8" s="668">
        <f t="shared" si="2"/>
        <v>0</v>
      </c>
      <c r="G8" s="668">
        <f t="shared" si="2"/>
        <v>0</v>
      </c>
      <c r="H8" s="668">
        <f t="shared" si="2"/>
        <v>0</v>
      </c>
      <c r="I8" s="668">
        <f t="shared" si="2"/>
        <v>0</v>
      </c>
      <c r="J8" s="668">
        <f t="shared" si="2"/>
        <v>0</v>
      </c>
      <c r="K8" s="668">
        <f t="shared" si="2"/>
        <v>0</v>
      </c>
      <c r="L8" s="668">
        <f t="shared" si="2"/>
        <v>0</v>
      </c>
      <c r="M8" s="668">
        <f t="shared" si="2"/>
        <v>0</v>
      </c>
      <c r="N8" s="668">
        <f t="shared" si="2"/>
        <v>0</v>
      </c>
      <c r="O8" s="685">
        <f t="shared" si="2"/>
        <v>0</v>
      </c>
    </row>
    <row r="9" spans="1:15" ht="12.75">
      <c r="A9" s="146"/>
      <c r="B9" s="14" t="s">
        <v>77</v>
      </c>
      <c r="C9" s="668">
        <f>SUM(C10:C14)</f>
        <v>0</v>
      </c>
      <c r="D9" s="668">
        <f>SUM(D10:D14)</f>
        <v>0</v>
      </c>
      <c r="E9" s="668">
        <f aca="true" t="shared" si="3" ref="E9:O9">SUM(E10:E14)</f>
        <v>0</v>
      </c>
      <c r="F9" s="668">
        <f t="shared" si="3"/>
        <v>0</v>
      </c>
      <c r="G9" s="668">
        <f t="shared" si="3"/>
        <v>0</v>
      </c>
      <c r="H9" s="668">
        <f t="shared" si="3"/>
        <v>0</v>
      </c>
      <c r="I9" s="668">
        <f t="shared" si="3"/>
        <v>0</v>
      </c>
      <c r="J9" s="668">
        <f t="shared" si="3"/>
        <v>0</v>
      </c>
      <c r="K9" s="668">
        <f t="shared" si="3"/>
        <v>0</v>
      </c>
      <c r="L9" s="668">
        <f t="shared" si="3"/>
        <v>0</v>
      </c>
      <c r="M9" s="668">
        <f t="shared" si="3"/>
        <v>0</v>
      </c>
      <c r="N9" s="668">
        <f t="shared" si="3"/>
        <v>0</v>
      </c>
      <c r="O9" s="685">
        <f t="shared" si="3"/>
        <v>0</v>
      </c>
    </row>
    <row r="10" spans="1:15" ht="12.75">
      <c r="A10" s="146"/>
      <c r="B10" s="14" t="s">
        <v>445</v>
      </c>
      <c r="C10" s="668">
        <f aca="true" t="shared" si="4" ref="C10:D13">C21+C36+C47+C57</f>
        <v>0</v>
      </c>
      <c r="D10" s="668">
        <f t="shared" si="4"/>
        <v>0</v>
      </c>
      <c r="E10" s="668">
        <f aca="true" t="shared" si="5" ref="E10:O10">E21+E36+E47+E57</f>
        <v>0</v>
      </c>
      <c r="F10" s="668">
        <f t="shared" si="5"/>
        <v>0</v>
      </c>
      <c r="G10" s="668">
        <f t="shared" si="5"/>
        <v>0</v>
      </c>
      <c r="H10" s="668">
        <f t="shared" si="5"/>
        <v>0</v>
      </c>
      <c r="I10" s="668">
        <f t="shared" si="5"/>
        <v>0</v>
      </c>
      <c r="J10" s="668">
        <f t="shared" si="5"/>
        <v>0</v>
      </c>
      <c r="K10" s="668">
        <f t="shared" si="5"/>
        <v>0</v>
      </c>
      <c r="L10" s="668">
        <f t="shared" si="5"/>
        <v>0</v>
      </c>
      <c r="M10" s="668">
        <f t="shared" si="5"/>
        <v>0</v>
      </c>
      <c r="N10" s="668">
        <f t="shared" si="5"/>
        <v>0</v>
      </c>
      <c r="O10" s="685">
        <f t="shared" si="5"/>
        <v>0</v>
      </c>
    </row>
    <row r="11" spans="1:15" ht="12.75">
      <c r="A11" s="146"/>
      <c r="B11" s="14" t="s">
        <v>446</v>
      </c>
      <c r="C11" s="668">
        <f t="shared" si="4"/>
        <v>0</v>
      </c>
      <c r="D11" s="668">
        <f t="shared" si="4"/>
        <v>0</v>
      </c>
      <c r="E11" s="668">
        <f aca="true" t="shared" si="6" ref="E11:O11">E22+E37+E48+E58</f>
        <v>0</v>
      </c>
      <c r="F11" s="668">
        <f t="shared" si="6"/>
        <v>0</v>
      </c>
      <c r="G11" s="668">
        <f t="shared" si="6"/>
        <v>0</v>
      </c>
      <c r="H11" s="668">
        <f t="shared" si="6"/>
        <v>0</v>
      </c>
      <c r="I11" s="668">
        <f t="shared" si="6"/>
        <v>0</v>
      </c>
      <c r="J11" s="668">
        <f t="shared" si="6"/>
        <v>0</v>
      </c>
      <c r="K11" s="668">
        <f t="shared" si="6"/>
        <v>0</v>
      </c>
      <c r="L11" s="668">
        <f t="shared" si="6"/>
        <v>0</v>
      </c>
      <c r="M11" s="668">
        <f t="shared" si="6"/>
        <v>0</v>
      </c>
      <c r="N11" s="668">
        <f t="shared" si="6"/>
        <v>0</v>
      </c>
      <c r="O11" s="685">
        <f t="shared" si="6"/>
        <v>0</v>
      </c>
    </row>
    <row r="12" spans="1:15" ht="12.75">
      <c r="A12" s="146"/>
      <c r="B12" s="14" t="s">
        <v>447</v>
      </c>
      <c r="C12" s="668">
        <f t="shared" si="4"/>
        <v>0</v>
      </c>
      <c r="D12" s="668">
        <f t="shared" si="4"/>
        <v>0</v>
      </c>
      <c r="E12" s="668">
        <f aca="true" t="shared" si="7" ref="E12:O12">E23+E38+E49+E59</f>
        <v>0</v>
      </c>
      <c r="F12" s="668">
        <f t="shared" si="7"/>
        <v>0</v>
      </c>
      <c r="G12" s="668">
        <f t="shared" si="7"/>
        <v>0</v>
      </c>
      <c r="H12" s="668">
        <f t="shared" si="7"/>
        <v>0</v>
      </c>
      <c r="I12" s="668">
        <f t="shared" si="7"/>
        <v>0</v>
      </c>
      <c r="J12" s="668">
        <f t="shared" si="7"/>
        <v>0</v>
      </c>
      <c r="K12" s="668">
        <f t="shared" si="7"/>
        <v>0</v>
      </c>
      <c r="L12" s="668">
        <f t="shared" si="7"/>
        <v>0</v>
      </c>
      <c r="M12" s="668">
        <f t="shared" si="7"/>
        <v>0</v>
      </c>
      <c r="N12" s="668">
        <f t="shared" si="7"/>
        <v>0</v>
      </c>
      <c r="O12" s="685">
        <f t="shared" si="7"/>
        <v>0</v>
      </c>
    </row>
    <row r="13" spans="1:16" ht="12.75">
      <c r="A13" s="146"/>
      <c r="B13" s="14" t="s">
        <v>448</v>
      </c>
      <c r="C13" s="668">
        <f t="shared" si="4"/>
        <v>0</v>
      </c>
      <c r="D13" s="668">
        <f t="shared" si="4"/>
        <v>0</v>
      </c>
      <c r="E13" s="668">
        <f aca="true" t="shared" si="8" ref="E13:O13">E24+E39+E50+E60</f>
        <v>0</v>
      </c>
      <c r="F13" s="668">
        <f t="shared" si="8"/>
        <v>0</v>
      </c>
      <c r="G13" s="668">
        <f t="shared" si="8"/>
        <v>0</v>
      </c>
      <c r="H13" s="668">
        <f t="shared" si="8"/>
        <v>0</v>
      </c>
      <c r="I13" s="668">
        <f t="shared" si="8"/>
        <v>0</v>
      </c>
      <c r="J13" s="668">
        <f t="shared" si="8"/>
        <v>0</v>
      </c>
      <c r="K13" s="668">
        <f t="shared" si="8"/>
        <v>0</v>
      </c>
      <c r="L13" s="668">
        <f t="shared" si="8"/>
        <v>0</v>
      </c>
      <c r="M13" s="668">
        <f t="shared" si="8"/>
        <v>0</v>
      </c>
      <c r="N13" s="668">
        <f t="shared" si="8"/>
        <v>0</v>
      </c>
      <c r="O13" s="685">
        <f t="shared" si="8"/>
        <v>0</v>
      </c>
      <c r="P13" s="144"/>
    </row>
    <row r="14" spans="1:16" ht="13.5" thickBot="1">
      <c r="A14" s="686"/>
      <c r="B14" s="153" t="s">
        <v>444</v>
      </c>
      <c r="C14" s="669">
        <f>C40</f>
        <v>0</v>
      </c>
      <c r="D14" s="669">
        <f>D40</f>
        <v>0</v>
      </c>
      <c r="E14" s="669">
        <f aca="true" t="shared" si="9" ref="E14:O14">E40</f>
        <v>0</v>
      </c>
      <c r="F14" s="669">
        <f t="shared" si="9"/>
        <v>0</v>
      </c>
      <c r="G14" s="669">
        <f t="shared" si="9"/>
        <v>0</v>
      </c>
      <c r="H14" s="669">
        <f t="shared" si="9"/>
        <v>0</v>
      </c>
      <c r="I14" s="669">
        <f t="shared" si="9"/>
        <v>0</v>
      </c>
      <c r="J14" s="669">
        <f t="shared" si="9"/>
        <v>0</v>
      </c>
      <c r="K14" s="669">
        <f t="shared" si="9"/>
        <v>0</v>
      </c>
      <c r="L14" s="669">
        <f t="shared" si="9"/>
        <v>0</v>
      </c>
      <c r="M14" s="669">
        <f t="shared" si="9"/>
        <v>0</v>
      </c>
      <c r="N14" s="669">
        <f t="shared" si="9"/>
        <v>0</v>
      </c>
      <c r="O14" s="687">
        <f t="shared" si="9"/>
        <v>0</v>
      </c>
      <c r="P14" s="144"/>
    </row>
    <row r="15" spans="1:16" ht="13.5" thickTop="1">
      <c r="A15" s="688" t="s">
        <v>138</v>
      </c>
      <c r="B15" s="140" t="s">
        <v>144</v>
      </c>
      <c r="C15" s="670"/>
      <c r="D15" s="671"/>
      <c r="E15" s="671"/>
      <c r="F15" s="671"/>
      <c r="G15" s="671"/>
      <c r="H15" s="671"/>
      <c r="I15" s="671"/>
      <c r="J15" s="671"/>
      <c r="K15" s="671"/>
      <c r="L15" s="671"/>
      <c r="M15" s="671"/>
      <c r="N15" s="671"/>
      <c r="O15" s="689"/>
      <c r="P15" s="144"/>
    </row>
    <row r="16" spans="1:16" ht="12.75">
      <c r="A16" s="146"/>
      <c r="B16" s="604" t="s">
        <v>75</v>
      </c>
      <c r="C16" s="672">
        <f>C17+C20</f>
        <v>0</v>
      </c>
      <c r="D16" s="672">
        <f>D17+D20</f>
        <v>0</v>
      </c>
      <c r="E16" s="672">
        <f aca="true" t="shared" si="10" ref="E16:O16">E17+E20</f>
        <v>0</v>
      </c>
      <c r="F16" s="672">
        <f t="shared" si="10"/>
        <v>0</v>
      </c>
      <c r="G16" s="672">
        <f t="shared" si="10"/>
        <v>0</v>
      </c>
      <c r="H16" s="672">
        <f t="shared" si="10"/>
        <v>0</v>
      </c>
      <c r="I16" s="672">
        <f t="shared" si="10"/>
        <v>0</v>
      </c>
      <c r="J16" s="672">
        <f t="shared" si="10"/>
        <v>0</v>
      </c>
      <c r="K16" s="672">
        <f t="shared" si="10"/>
        <v>0</v>
      </c>
      <c r="L16" s="672">
        <f t="shared" si="10"/>
        <v>0</v>
      </c>
      <c r="M16" s="672">
        <f t="shared" si="10"/>
        <v>0</v>
      </c>
      <c r="N16" s="672">
        <f t="shared" si="10"/>
        <v>0</v>
      </c>
      <c r="O16" s="678">
        <f t="shared" si="10"/>
        <v>0</v>
      </c>
      <c r="P16" s="144"/>
    </row>
    <row r="17" spans="1:16" ht="12.75">
      <c r="A17" s="146"/>
      <c r="B17" s="14" t="s">
        <v>421</v>
      </c>
      <c r="C17" s="672">
        <f>C18+C19</f>
        <v>0</v>
      </c>
      <c r="D17" s="672">
        <f>D18+D19</f>
        <v>0</v>
      </c>
      <c r="E17" s="672">
        <f aca="true" t="shared" si="11" ref="E17:O17">E18+E19</f>
        <v>0</v>
      </c>
      <c r="F17" s="672">
        <f t="shared" si="11"/>
        <v>0</v>
      </c>
      <c r="G17" s="672">
        <f t="shared" si="11"/>
        <v>0</v>
      </c>
      <c r="H17" s="672">
        <f t="shared" si="11"/>
        <v>0</v>
      </c>
      <c r="I17" s="672">
        <f t="shared" si="11"/>
        <v>0</v>
      </c>
      <c r="J17" s="672">
        <f t="shared" si="11"/>
        <v>0</v>
      </c>
      <c r="K17" s="672">
        <f t="shared" si="11"/>
        <v>0</v>
      </c>
      <c r="L17" s="672">
        <f t="shared" si="11"/>
        <v>0</v>
      </c>
      <c r="M17" s="672">
        <f t="shared" si="11"/>
        <v>0</v>
      </c>
      <c r="N17" s="672">
        <f t="shared" si="11"/>
        <v>0</v>
      </c>
      <c r="O17" s="678">
        <f t="shared" si="11"/>
        <v>0</v>
      </c>
      <c r="P17" s="144"/>
    </row>
    <row r="18" spans="1:16" ht="12.75">
      <c r="A18" s="146"/>
      <c r="B18" s="233" t="s">
        <v>422</v>
      </c>
      <c r="C18" s="672">
        <f>MAX(D18:O18)</f>
        <v>0</v>
      </c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605"/>
      <c r="P18" s="144">
        <f>12-COUNTBLANK(D18:O18)</f>
        <v>0</v>
      </c>
    </row>
    <row r="19" spans="1:16" ht="12.75">
      <c r="A19" s="146"/>
      <c r="B19" s="233" t="s">
        <v>423</v>
      </c>
      <c r="C19" s="672">
        <f>MAX(D19:O19)</f>
        <v>0</v>
      </c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605"/>
      <c r="P19" s="144">
        <f>12-COUNTBLANK(D19:O19)</f>
        <v>0</v>
      </c>
    </row>
    <row r="20" spans="1:16" ht="12.75">
      <c r="A20" s="146"/>
      <c r="B20" s="14" t="s">
        <v>77</v>
      </c>
      <c r="C20" s="672">
        <f aca="true" t="shared" si="12" ref="C20:O20">SUM(C21:C24)</f>
        <v>0</v>
      </c>
      <c r="D20" s="672">
        <f t="shared" si="12"/>
        <v>0</v>
      </c>
      <c r="E20" s="672">
        <f t="shared" si="12"/>
        <v>0</v>
      </c>
      <c r="F20" s="672">
        <f t="shared" si="12"/>
        <v>0</v>
      </c>
      <c r="G20" s="672">
        <f t="shared" si="12"/>
        <v>0</v>
      </c>
      <c r="H20" s="672">
        <f t="shared" si="12"/>
        <v>0</v>
      </c>
      <c r="I20" s="672">
        <f t="shared" si="12"/>
        <v>0</v>
      </c>
      <c r="J20" s="672">
        <f t="shared" si="12"/>
        <v>0</v>
      </c>
      <c r="K20" s="672">
        <f t="shared" si="12"/>
        <v>0</v>
      </c>
      <c r="L20" s="672">
        <f t="shared" si="12"/>
        <v>0</v>
      </c>
      <c r="M20" s="672">
        <f t="shared" si="12"/>
        <v>0</v>
      </c>
      <c r="N20" s="672">
        <f t="shared" si="12"/>
        <v>0</v>
      </c>
      <c r="O20" s="678">
        <f t="shared" si="12"/>
        <v>0</v>
      </c>
      <c r="P20" s="144"/>
    </row>
    <row r="21" spans="1:16" ht="12.75">
      <c r="A21" s="146"/>
      <c r="B21" s="14" t="s">
        <v>445</v>
      </c>
      <c r="C21" s="672">
        <f>MAX(D21:O21)</f>
        <v>0</v>
      </c>
      <c r="D21" s="673"/>
      <c r="E21" s="673"/>
      <c r="F21" s="673"/>
      <c r="G21" s="673"/>
      <c r="H21" s="673"/>
      <c r="I21" s="673"/>
      <c r="J21" s="673"/>
      <c r="K21" s="673"/>
      <c r="L21" s="673"/>
      <c r="M21" s="673"/>
      <c r="N21" s="673"/>
      <c r="O21" s="679"/>
      <c r="P21" s="144">
        <f>12-COUNTBLANK(D21:O21)</f>
        <v>0</v>
      </c>
    </row>
    <row r="22" spans="1:16" ht="12.75">
      <c r="A22" s="146"/>
      <c r="B22" s="14" t="s">
        <v>446</v>
      </c>
      <c r="C22" s="672">
        <f>MAX(D22:O22)</f>
        <v>0</v>
      </c>
      <c r="D22" s="673"/>
      <c r="E22" s="673"/>
      <c r="F22" s="673"/>
      <c r="G22" s="673"/>
      <c r="H22" s="673"/>
      <c r="I22" s="673"/>
      <c r="J22" s="673"/>
      <c r="K22" s="673"/>
      <c r="L22" s="673"/>
      <c r="M22" s="673"/>
      <c r="N22" s="673"/>
      <c r="O22" s="679"/>
      <c r="P22" s="144">
        <f>12-COUNTBLANK(D22:O22)</f>
        <v>0</v>
      </c>
    </row>
    <row r="23" spans="1:16" ht="12.75">
      <c r="A23" s="146"/>
      <c r="B23" s="14" t="s">
        <v>447</v>
      </c>
      <c r="C23" s="672">
        <f>MAX(D23:O23)</f>
        <v>0</v>
      </c>
      <c r="D23" s="673"/>
      <c r="E23" s="673"/>
      <c r="F23" s="673"/>
      <c r="G23" s="673"/>
      <c r="H23" s="673"/>
      <c r="I23" s="673"/>
      <c r="J23" s="673"/>
      <c r="K23" s="673"/>
      <c r="L23" s="673"/>
      <c r="M23" s="673"/>
      <c r="N23" s="673"/>
      <c r="O23" s="679"/>
      <c r="P23" s="144">
        <f>12-COUNTBLANK(D23:O23)</f>
        <v>0</v>
      </c>
    </row>
    <row r="24" spans="1:16" ht="13.5" thickBot="1">
      <c r="A24" s="690"/>
      <c r="B24" s="139" t="s">
        <v>448</v>
      </c>
      <c r="C24" s="674">
        <f>MAX(D24:O24)</f>
        <v>0</v>
      </c>
      <c r="D24" s="675"/>
      <c r="E24" s="675"/>
      <c r="F24" s="675"/>
      <c r="G24" s="675"/>
      <c r="H24" s="675"/>
      <c r="I24" s="675"/>
      <c r="J24" s="675"/>
      <c r="K24" s="675"/>
      <c r="L24" s="675"/>
      <c r="M24" s="675"/>
      <c r="N24" s="675"/>
      <c r="O24" s="691"/>
      <c r="P24" s="144">
        <f>12-COUNTBLANK(D24:O24)</f>
        <v>0</v>
      </c>
    </row>
    <row r="25" spans="1:16" ht="12.75">
      <c r="A25" s="151" t="s">
        <v>139</v>
      </c>
      <c r="B25" s="234" t="s">
        <v>144</v>
      </c>
      <c r="C25" s="676"/>
      <c r="D25" s="676"/>
      <c r="E25" s="676"/>
      <c r="F25" s="676"/>
      <c r="G25" s="676"/>
      <c r="H25" s="676"/>
      <c r="I25" s="676"/>
      <c r="J25" s="676"/>
      <c r="K25" s="676"/>
      <c r="L25" s="676"/>
      <c r="M25" s="676"/>
      <c r="N25" s="676"/>
      <c r="O25" s="677"/>
      <c r="P25" s="144"/>
    </row>
    <row r="26" spans="1:16" ht="12.75">
      <c r="A26" s="146"/>
      <c r="B26" s="604" t="s">
        <v>280</v>
      </c>
      <c r="C26" s="672">
        <f>C27</f>
        <v>0</v>
      </c>
      <c r="D26" s="672">
        <f>D27</f>
        <v>0</v>
      </c>
      <c r="E26" s="672">
        <f>E27</f>
        <v>0</v>
      </c>
      <c r="F26" s="672">
        <f>F27</f>
        <v>0</v>
      </c>
      <c r="G26" s="672">
        <f aca="true" t="shared" si="13" ref="G26:N26">G27</f>
        <v>0</v>
      </c>
      <c r="H26" s="672">
        <f t="shared" si="13"/>
        <v>0</v>
      </c>
      <c r="I26" s="672">
        <f t="shared" si="13"/>
        <v>0</v>
      </c>
      <c r="J26" s="672">
        <f t="shared" si="13"/>
        <v>0</v>
      </c>
      <c r="K26" s="672">
        <f t="shared" si="13"/>
        <v>0</v>
      </c>
      <c r="L26" s="672">
        <f t="shared" si="13"/>
        <v>0</v>
      </c>
      <c r="M26" s="672">
        <f t="shared" si="13"/>
        <v>0</v>
      </c>
      <c r="N26" s="672">
        <f t="shared" si="13"/>
        <v>0</v>
      </c>
      <c r="O26" s="678">
        <f>O27</f>
        <v>0</v>
      </c>
      <c r="P26" s="144"/>
    </row>
    <row r="27" spans="1:16" ht="12.75">
      <c r="A27" s="146"/>
      <c r="B27" s="14" t="s">
        <v>421</v>
      </c>
      <c r="C27" s="672">
        <f aca="true" t="shared" si="14" ref="C27:O27">C28+C29</f>
        <v>0</v>
      </c>
      <c r="D27" s="672">
        <f t="shared" si="14"/>
        <v>0</v>
      </c>
      <c r="E27" s="672">
        <f t="shared" si="14"/>
        <v>0</v>
      </c>
      <c r="F27" s="672">
        <f t="shared" si="14"/>
        <v>0</v>
      </c>
      <c r="G27" s="672">
        <f t="shared" si="14"/>
        <v>0</v>
      </c>
      <c r="H27" s="672">
        <f t="shared" si="14"/>
        <v>0</v>
      </c>
      <c r="I27" s="672">
        <f t="shared" si="14"/>
        <v>0</v>
      </c>
      <c r="J27" s="672">
        <f t="shared" si="14"/>
        <v>0</v>
      </c>
      <c r="K27" s="672">
        <f t="shared" si="14"/>
        <v>0</v>
      </c>
      <c r="L27" s="672">
        <f t="shared" si="14"/>
        <v>0</v>
      </c>
      <c r="M27" s="672">
        <f t="shared" si="14"/>
        <v>0</v>
      </c>
      <c r="N27" s="672">
        <f t="shared" si="14"/>
        <v>0</v>
      </c>
      <c r="O27" s="678">
        <f t="shared" si="14"/>
        <v>0</v>
      </c>
      <c r="P27" s="144"/>
    </row>
    <row r="28" spans="1:16" ht="12.75">
      <c r="A28" s="146"/>
      <c r="B28" s="233" t="s">
        <v>422</v>
      </c>
      <c r="C28" s="672">
        <f>MAX(D28:O28)</f>
        <v>0</v>
      </c>
      <c r="D28" s="673"/>
      <c r="E28" s="673"/>
      <c r="F28" s="673"/>
      <c r="G28" s="673"/>
      <c r="H28" s="673"/>
      <c r="I28" s="673"/>
      <c r="J28" s="673"/>
      <c r="K28" s="673"/>
      <c r="L28" s="673"/>
      <c r="M28" s="673"/>
      <c r="N28" s="673"/>
      <c r="O28" s="679"/>
      <c r="P28" s="144">
        <f>12-COUNTBLANK(D28:O28)</f>
        <v>0</v>
      </c>
    </row>
    <row r="29" spans="1:16" ht="13.5" thickBot="1">
      <c r="A29" s="147"/>
      <c r="B29" s="606" t="s">
        <v>423</v>
      </c>
      <c r="C29" s="680">
        <f>MAX(D29:O29)</f>
        <v>0</v>
      </c>
      <c r="D29" s="681"/>
      <c r="E29" s="681"/>
      <c r="F29" s="681"/>
      <c r="G29" s="681"/>
      <c r="H29" s="681"/>
      <c r="I29" s="681"/>
      <c r="J29" s="681"/>
      <c r="K29" s="681"/>
      <c r="L29" s="681"/>
      <c r="M29" s="681"/>
      <c r="N29" s="681"/>
      <c r="O29" s="682"/>
      <c r="P29" s="144">
        <f>12-COUNTBLANK(D29:O29)</f>
        <v>0</v>
      </c>
    </row>
    <row r="30" spans="1:16" ht="12.75">
      <c r="A30" s="688" t="s">
        <v>143</v>
      </c>
      <c r="B30" s="140" t="s">
        <v>144</v>
      </c>
      <c r="C30" s="670"/>
      <c r="D30" s="670"/>
      <c r="E30" s="670"/>
      <c r="F30" s="670"/>
      <c r="G30" s="670"/>
      <c r="H30" s="670"/>
      <c r="I30" s="670"/>
      <c r="J30" s="670"/>
      <c r="K30" s="670"/>
      <c r="L30" s="670"/>
      <c r="M30" s="670"/>
      <c r="N30" s="670"/>
      <c r="O30" s="692"/>
      <c r="P30" s="144"/>
    </row>
    <row r="31" spans="1:16" ht="12.75">
      <c r="A31" s="146"/>
      <c r="B31" s="604" t="s">
        <v>281</v>
      </c>
      <c r="C31" s="672">
        <f>C32+C35</f>
        <v>0</v>
      </c>
      <c r="D31" s="672">
        <f aca="true" t="shared" si="15" ref="D31:O31">D32+D35</f>
        <v>0</v>
      </c>
      <c r="E31" s="672">
        <f t="shared" si="15"/>
        <v>0</v>
      </c>
      <c r="F31" s="672">
        <f t="shared" si="15"/>
        <v>0</v>
      </c>
      <c r="G31" s="672">
        <f t="shared" si="15"/>
        <v>0</v>
      </c>
      <c r="H31" s="672">
        <f t="shared" si="15"/>
        <v>0</v>
      </c>
      <c r="I31" s="672">
        <f t="shared" si="15"/>
        <v>0</v>
      </c>
      <c r="J31" s="672">
        <f t="shared" si="15"/>
        <v>0</v>
      </c>
      <c r="K31" s="672">
        <f t="shared" si="15"/>
        <v>0</v>
      </c>
      <c r="L31" s="672">
        <f t="shared" si="15"/>
        <v>0</v>
      </c>
      <c r="M31" s="672">
        <f t="shared" si="15"/>
        <v>0</v>
      </c>
      <c r="N31" s="672">
        <f t="shared" si="15"/>
        <v>0</v>
      </c>
      <c r="O31" s="678">
        <f t="shared" si="15"/>
        <v>0</v>
      </c>
      <c r="P31" s="144"/>
    </row>
    <row r="32" spans="1:16" ht="12.75">
      <c r="A32" s="146"/>
      <c r="B32" s="14" t="s">
        <v>421</v>
      </c>
      <c r="C32" s="672">
        <f aca="true" t="shared" si="16" ref="C32:O32">C33+C34</f>
        <v>0</v>
      </c>
      <c r="D32" s="672">
        <f t="shared" si="16"/>
        <v>0</v>
      </c>
      <c r="E32" s="672">
        <f t="shared" si="16"/>
        <v>0</v>
      </c>
      <c r="F32" s="672">
        <f t="shared" si="16"/>
        <v>0</v>
      </c>
      <c r="G32" s="672">
        <f t="shared" si="16"/>
        <v>0</v>
      </c>
      <c r="H32" s="672">
        <f t="shared" si="16"/>
        <v>0</v>
      </c>
      <c r="I32" s="672">
        <f t="shared" si="16"/>
        <v>0</v>
      </c>
      <c r="J32" s="672">
        <f t="shared" si="16"/>
        <v>0</v>
      </c>
      <c r="K32" s="672">
        <f t="shared" si="16"/>
        <v>0</v>
      </c>
      <c r="L32" s="672">
        <f t="shared" si="16"/>
        <v>0</v>
      </c>
      <c r="M32" s="672">
        <f t="shared" si="16"/>
        <v>0</v>
      </c>
      <c r="N32" s="672">
        <f t="shared" si="16"/>
        <v>0</v>
      </c>
      <c r="O32" s="678">
        <f t="shared" si="16"/>
        <v>0</v>
      </c>
      <c r="P32" s="144"/>
    </row>
    <row r="33" spans="1:16" ht="12.75">
      <c r="A33" s="146"/>
      <c r="B33" s="233" t="s">
        <v>422</v>
      </c>
      <c r="C33" s="672">
        <f>MAX(D33:O33)</f>
        <v>0</v>
      </c>
      <c r="D33" s="673"/>
      <c r="E33" s="673"/>
      <c r="F33" s="673"/>
      <c r="G33" s="673"/>
      <c r="H33" s="673"/>
      <c r="I33" s="673"/>
      <c r="J33" s="673"/>
      <c r="K33" s="673"/>
      <c r="L33" s="673"/>
      <c r="M33" s="673"/>
      <c r="N33" s="673"/>
      <c r="O33" s="679"/>
      <c r="P33" s="144">
        <f>12-COUNTBLANK(D33:O33)</f>
        <v>0</v>
      </c>
    </row>
    <row r="34" spans="1:16" ht="12.75">
      <c r="A34" s="146"/>
      <c r="B34" s="233" t="s">
        <v>423</v>
      </c>
      <c r="C34" s="672">
        <f>MAX(D34:O34)</f>
        <v>0</v>
      </c>
      <c r="D34" s="673"/>
      <c r="E34" s="673"/>
      <c r="F34" s="673"/>
      <c r="G34" s="673"/>
      <c r="H34" s="673"/>
      <c r="I34" s="673"/>
      <c r="J34" s="673"/>
      <c r="K34" s="673"/>
      <c r="L34" s="673"/>
      <c r="M34" s="673"/>
      <c r="N34" s="673"/>
      <c r="O34" s="679"/>
      <c r="P34" s="144">
        <f>12-COUNTBLANK(D34:O34)</f>
        <v>0</v>
      </c>
    </row>
    <row r="35" spans="1:16" ht="12.75">
      <c r="A35" s="146"/>
      <c r="B35" s="14" t="s">
        <v>77</v>
      </c>
      <c r="C35" s="672">
        <f>SUM(C36:C40)</f>
        <v>0</v>
      </c>
      <c r="D35" s="672">
        <f aca="true" t="shared" si="17" ref="D35:O35">SUM(D36:D40)</f>
        <v>0</v>
      </c>
      <c r="E35" s="672">
        <f t="shared" si="17"/>
        <v>0</v>
      </c>
      <c r="F35" s="672">
        <f t="shared" si="17"/>
        <v>0</v>
      </c>
      <c r="G35" s="672">
        <f t="shared" si="17"/>
        <v>0</v>
      </c>
      <c r="H35" s="672">
        <f t="shared" si="17"/>
        <v>0</v>
      </c>
      <c r="I35" s="672">
        <f t="shared" si="17"/>
        <v>0</v>
      </c>
      <c r="J35" s="672">
        <f t="shared" si="17"/>
        <v>0</v>
      </c>
      <c r="K35" s="672">
        <f t="shared" si="17"/>
        <v>0</v>
      </c>
      <c r="L35" s="672">
        <f t="shared" si="17"/>
        <v>0</v>
      </c>
      <c r="M35" s="672">
        <f t="shared" si="17"/>
        <v>0</v>
      </c>
      <c r="N35" s="672">
        <f t="shared" si="17"/>
        <v>0</v>
      </c>
      <c r="O35" s="678">
        <f t="shared" si="17"/>
        <v>0</v>
      </c>
      <c r="P35" s="144"/>
    </row>
    <row r="36" spans="1:16" ht="12.75">
      <c r="A36" s="146"/>
      <c r="B36" s="14" t="s">
        <v>445</v>
      </c>
      <c r="C36" s="672">
        <f>MAX(D36:O36)</f>
        <v>0</v>
      </c>
      <c r="D36" s="673"/>
      <c r="E36" s="673"/>
      <c r="F36" s="673"/>
      <c r="G36" s="673"/>
      <c r="H36" s="673"/>
      <c r="I36" s="673"/>
      <c r="J36" s="673"/>
      <c r="K36" s="673"/>
      <c r="L36" s="673"/>
      <c r="M36" s="673"/>
      <c r="N36" s="673"/>
      <c r="O36" s="679"/>
      <c r="P36" s="144">
        <f>12-COUNTBLANK(D36:O36)</f>
        <v>0</v>
      </c>
    </row>
    <row r="37" spans="1:16" ht="12.75">
      <c r="A37" s="146"/>
      <c r="B37" s="14" t="s">
        <v>446</v>
      </c>
      <c r="C37" s="672">
        <f>MAX(D37:O37)</f>
        <v>0</v>
      </c>
      <c r="D37" s="673"/>
      <c r="E37" s="673"/>
      <c r="F37" s="673"/>
      <c r="G37" s="673"/>
      <c r="H37" s="673"/>
      <c r="I37" s="673"/>
      <c r="J37" s="673"/>
      <c r="K37" s="673"/>
      <c r="L37" s="673"/>
      <c r="M37" s="673"/>
      <c r="N37" s="673"/>
      <c r="O37" s="679"/>
      <c r="P37" s="144">
        <f>12-COUNTBLANK(D37:O37)</f>
        <v>0</v>
      </c>
    </row>
    <row r="38" spans="1:16" ht="12.75">
      <c r="A38" s="146"/>
      <c r="B38" s="14" t="s">
        <v>447</v>
      </c>
      <c r="C38" s="672">
        <f>MAX(D38:O38)</f>
        <v>0</v>
      </c>
      <c r="D38" s="673"/>
      <c r="E38" s="673"/>
      <c r="F38" s="673"/>
      <c r="G38" s="673"/>
      <c r="H38" s="673"/>
      <c r="I38" s="673"/>
      <c r="J38" s="673"/>
      <c r="K38" s="673"/>
      <c r="L38" s="673"/>
      <c r="M38" s="673"/>
      <c r="N38" s="673"/>
      <c r="O38" s="679"/>
      <c r="P38" s="144">
        <f>12-COUNTBLANK(D38:O38)</f>
        <v>0</v>
      </c>
    </row>
    <row r="39" spans="1:16" ht="12.75">
      <c r="A39" s="146"/>
      <c r="B39" s="14" t="s">
        <v>448</v>
      </c>
      <c r="C39" s="672">
        <f>MAX(D39:O39)</f>
        <v>0</v>
      </c>
      <c r="D39" s="673"/>
      <c r="E39" s="673"/>
      <c r="F39" s="673"/>
      <c r="G39" s="673"/>
      <c r="H39" s="673"/>
      <c r="I39" s="673"/>
      <c r="J39" s="673"/>
      <c r="K39" s="673"/>
      <c r="L39" s="673"/>
      <c r="M39" s="673"/>
      <c r="N39" s="673"/>
      <c r="O39" s="679"/>
      <c r="P39" s="144">
        <f>12-COUNTBLANK(D39:O39)</f>
        <v>0</v>
      </c>
    </row>
    <row r="40" spans="1:16" ht="13.5" thickBot="1">
      <c r="A40" s="690"/>
      <c r="B40" s="139" t="s">
        <v>444</v>
      </c>
      <c r="C40" s="674">
        <f>MAX(D40:O40)</f>
        <v>0</v>
      </c>
      <c r="D40" s="675"/>
      <c r="E40" s="675"/>
      <c r="F40" s="675"/>
      <c r="G40" s="675"/>
      <c r="H40" s="675"/>
      <c r="I40" s="675"/>
      <c r="J40" s="675"/>
      <c r="K40" s="675"/>
      <c r="L40" s="675"/>
      <c r="M40" s="675"/>
      <c r="N40" s="675"/>
      <c r="O40" s="691"/>
      <c r="P40" s="144">
        <f>12-COUNTBLANK(D40:O40)</f>
        <v>0</v>
      </c>
    </row>
    <row r="41" spans="1:16" ht="12.75">
      <c r="A41" s="151" t="s">
        <v>215</v>
      </c>
      <c r="B41" s="234" t="s">
        <v>144</v>
      </c>
      <c r="C41" s="676"/>
      <c r="D41" s="676"/>
      <c r="E41" s="676"/>
      <c r="F41" s="676"/>
      <c r="G41" s="676"/>
      <c r="H41" s="676"/>
      <c r="I41" s="676"/>
      <c r="J41" s="676"/>
      <c r="K41" s="676"/>
      <c r="L41" s="676"/>
      <c r="M41" s="676"/>
      <c r="N41" s="676"/>
      <c r="O41" s="677"/>
      <c r="P41" s="144"/>
    </row>
    <row r="42" spans="1:16" ht="12.75">
      <c r="A42" s="146"/>
      <c r="B42" s="604" t="s">
        <v>282</v>
      </c>
      <c r="C42" s="672">
        <f>C43+C46</f>
        <v>0</v>
      </c>
      <c r="D42" s="672">
        <f aca="true" t="shared" si="18" ref="D42:O42">D43+D46</f>
        <v>0</v>
      </c>
      <c r="E42" s="672">
        <f t="shared" si="18"/>
        <v>0</v>
      </c>
      <c r="F42" s="672">
        <f t="shared" si="18"/>
        <v>0</v>
      </c>
      <c r="G42" s="672">
        <f t="shared" si="18"/>
        <v>0</v>
      </c>
      <c r="H42" s="672">
        <f t="shared" si="18"/>
        <v>0</v>
      </c>
      <c r="I42" s="672">
        <f t="shared" si="18"/>
        <v>0</v>
      </c>
      <c r="J42" s="672">
        <f t="shared" si="18"/>
        <v>0</v>
      </c>
      <c r="K42" s="672">
        <f t="shared" si="18"/>
        <v>0</v>
      </c>
      <c r="L42" s="672">
        <f t="shared" si="18"/>
        <v>0</v>
      </c>
      <c r="M42" s="672">
        <f t="shared" si="18"/>
        <v>0</v>
      </c>
      <c r="N42" s="672">
        <f t="shared" si="18"/>
        <v>0</v>
      </c>
      <c r="O42" s="678">
        <f t="shared" si="18"/>
        <v>0</v>
      </c>
      <c r="P42" s="144"/>
    </row>
    <row r="43" spans="1:16" ht="12.75">
      <c r="A43" s="146"/>
      <c r="B43" s="14" t="s">
        <v>421</v>
      </c>
      <c r="C43" s="672">
        <f aca="true" t="shared" si="19" ref="C43:O43">C44+C45</f>
        <v>0</v>
      </c>
      <c r="D43" s="672">
        <f t="shared" si="19"/>
        <v>0</v>
      </c>
      <c r="E43" s="672">
        <f t="shared" si="19"/>
        <v>0</v>
      </c>
      <c r="F43" s="672">
        <f t="shared" si="19"/>
        <v>0</v>
      </c>
      <c r="G43" s="672">
        <f t="shared" si="19"/>
        <v>0</v>
      </c>
      <c r="H43" s="672">
        <f t="shared" si="19"/>
        <v>0</v>
      </c>
      <c r="I43" s="672">
        <f t="shared" si="19"/>
        <v>0</v>
      </c>
      <c r="J43" s="672">
        <f t="shared" si="19"/>
        <v>0</v>
      </c>
      <c r="K43" s="672">
        <f t="shared" si="19"/>
        <v>0</v>
      </c>
      <c r="L43" s="672">
        <f t="shared" si="19"/>
        <v>0</v>
      </c>
      <c r="M43" s="672">
        <f t="shared" si="19"/>
        <v>0</v>
      </c>
      <c r="N43" s="672">
        <f t="shared" si="19"/>
        <v>0</v>
      </c>
      <c r="O43" s="678">
        <f t="shared" si="19"/>
        <v>0</v>
      </c>
      <c r="P43" s="144"/>
    </row>
    <row r="44" spans="1:16" ht="12.75">
      <c r="A44" s="146"/>
      <c r="B44" s="233" t="s">
        <v>422</v>
      </c>
      <c r="C44" s="672">
        <f>MAX(D44:O44)</f>
        <v>0</v>
      </c>
      <c r="D44" s="673"/>
      <c r="E44" s="673"/>
      <c r="F44" s="673"/>
      <c r="G44" s="673"/>
      <c r="H44" s="673"/>
      <c r="I44" s="673"/>
      <c r="J44" s="673"/>
      <c r="K44" s="673"/>
      <c r="L44" s="673"/>
      <c r="M44" s="673"/>
      <c r="N44" s="673"/>
      <c r="O44" s="679"/>
      <c r="P44" s="144">
        <f>12-COUNTBLANK(D44:O44)</f>
        <v>0</v>
      </c>
    </row>
    <row r="45" spans="1:16" ht="12.75">
      <c r="A45" s="146"/>
      <c r="B45" s="233" t="s">
        <v>423</v>
      </c>
      <c r="C45" s="672">
        <f>MAX(D45:O45)</f>
        <v>0</v>
      </c>
      <c r="D45" s="673"/>
      <c r="E45" s="673"/>
      <c r="F45" s="673"/>
      <c r="G45" s="673"/>
      <c r="H45" s="673"/>
      <c r="I45" s="673"/>
      <c r="J45" s="673"/>
      <c r="K45" s="673"/>
      <c r="L45" s="673"/>
      <c r="M45" s="673"/>
      <c r="N45" s="673"/>
      <c r="O45" s="679"/>
      <c r="P45" s="144">
        <f>12-COUNTBLANK(D45:O45)</f>
        <v>0</v>
      </c>
    </row>
    <row r="46" spans="1:16" ht="12.75">
      <c r="A46" s="146"/>
      <c r="B46" s="14" t="s">
        <v>77</v>
      </c>
      <c r="C46" s="672">
        <f aca="true" t="shared" si="20" ref="C46:O46">SUM(C47:C50)</f>
        <v>0</v>
      </c>
      <c r="D46" s="672">
        <f t="shared" si="20"/>
        <v>0</v>
      </c>
      <c r="E46" s="672">
        <f t="shared" si="20"/>
        <v>0</v>
      </c>
      <c r="F46" s="672">
        <f t="shared" si="20"/>
        <v>0</v>
      </c>
      <c r="G46" s="672">
        <f t="shared" si="20"/>
        <v>0</v>
      </c>
      <c r="H46" s="672">
        <f t="shared" si="20"/>
        <v>0</v>
      </c>
      <c r="I46" s="672">
        <f t="shared" si="20"/>
        <v>0</v>
      </c>
      <c r="J46" s="672">
        <f t="shared" si="20"/>
        <v>0</v>
      </c>
      <c r="K46" s="672">
        <f t="shared" si="20"/>
        <v>0</v>
      </c>
      <c r="L46" s="672">
        <f t="shared" si="20"/>
        <v>0</v>
      </c>
      <c r="M46" s="672">
        <f t="shared" si="20"/>
        <v>0</v>
      </c>
      <c r="N46" s="672">
        <f t="shared" si="20"/>
        <v>0</v>
      </c>
      <c r="O46" s="678">
        <f t="shared" si="20"/>
        <v>0</v>
      </c>
      <c r="P46" s="144"/>
    </row>
    <row r="47" spans="1:16" ht="12.75">
      <c r="A47" s="146"/>
      <c r="B47" s="14" t="s">
        <v>445</v>
      </c>
      <c r="C47" s="672">
        <f>MAX(D47:O47)</f>
        <v>0</v>
      </c>
      <c r="D47" s="673"/>
      <c r="E47" s="673"/>
      <c r="F47" s="673"/>
      <c r="G47" s="673"/>
      <c r="H47" s="673"/>
      <c r="I47" s="673"/>
      <c r="J47" s="673"/>
      <c r="K47" s="673"/>
      <c r="L47" s="673"/>
      <c r="M47" s="673"/>
      <c r="N47" s="673"/>
      <c r="O47" s="679"/>
      <c r="P47" s="144">
        <f>12-COUNTBLANK(D47:O47)</f>
        <v>0</v>
      </c>
    </row>
    <row r="48" spans="1:16" ht="12.75">
      <c r="A48" s="146"/>
      <c r="B48" s="14" t="s">
        <v>446</v>
      </c>
      <c r="C48" s="672">
        <f>MAX(D48:O48)</f>
        <v>0</v>
      </c>
      <c r="D48" s="673"/>
      <c r="E48" s="673"/>
      <c r="F48" s="673"/>
      <c r="G48" s="673"/>
      <c r="H48" s="673"/>
      <c r="I48" s="673"/>
      <c r="J48" s="673"/>
      <c r="K48" s="673"/>
      <c r="L48" s="673"/>
      <c r="M48" s="673"/>
      <c r="N48" s="673"/>
      <c r="O48" s="679"/>
      <c r="P48" s="144">
        <f>12-COUNTBLANK(D48:O48)</f>
        <v>0</v>
      </c>
    </row>
    <row r="49" spans="1:16" ht="12.75">
      <c r="A49" s="146"/>
      <c r="B49" s="14" t="s">
        <v>447</v>
      </c>
      <c r="C49" s="672">
        <f>MAX(D49:O49)</f>
        <v>0</v>
      </c>
      <c r="D49" s="673"/>
      <c r="E49" s="673"/>
      <c r="F49" s="673"/>
      <c r="G49" s="673"/>
      <c r="H49" s="673"/>
      <c r="I49" s="673"/>
      <c r="J49" s="673"/>
      <c r="K49" s="673"/>
      <c r="L49" s="673"/>
      <c r="M49" s="673"/>
      <c r="N49" s="673"/>
      <c r="O49" s="679"/>
      <c r="P49" s="144">
        <f>12-COUNTBLANK(D49:O49)</f>
        <v>0</v>
      </c>
    </row>
    <row r="50" spans="1:16" ht="13.5" thickBot="1">
      <c r="A50" s="147"/>
      <c r="B50" s="148" t="s">
        <v>448</v>
      </c>
      <c r="C50" s="680">
        <f>MAX(D50:O50)</f>
        <v>0</v>
      </c>
      <c r="D50" s="681"/>
      <c r="E50" s="681"/>
      <c r="F50" s="681"/>
      <c r="G50" s="681"/>
      <c r="H50" s="681"/>
      <c r="I50" s="681"/>
      <c r="J50" s="681"/>
      <c r="K50" s="681"/>
      <c r="L50" s="681"/>
      <c r="M50" s="681"/>
      <c r="N50" s="681"/>
      <c r="O50" s="682"/>
      <c r="P50" s="144">
        <f>12-COUNTBLANK(D50:O50)</f>
        <v>0</v>
      </c>
    </row>
    <row r="51" spans="1:16" ht="12.75">
      <c r="A51" s="151" t="s">
        <v>355</v>
      </c>
      <c r="B51" s="234" t="s">
        <v>144</v>
      </c>
      <c r="C51" s="676"/>
      <c r="D51" s="676"/>
      <c r="E51" s="676"/>
      <c r="F51" s="676"/>
      <c r="G51" s="676"/>
      <c r="H51" s="676"/>
      <c r="I51" s="676"/>
      <c r="J51" s="676"/>
      <c r="K51" s="676"/>
      <c r="L51" s="676"/>
      <c r="M51" s="676"/>
      <c r="N51" s="676"/>
      <c r="O51" s="677"/>
      <c r="P51" s="144"/>
    </row>
    <row r="52" spans="1:16" ht="38.25">
      <c r="A52" s="146"/>
      <c r="B52" s="236" t="s">
        <v>462</v>
      </c>
      <c r="C52" s="672">
        <f>C53+C56</f>
        <v>0</v>
      </c>
      <c r="D52" s="672">
        <f aca="true" t="shared" si="21" ref="D52:O52">D53+D56</f>
        <v>0</v>
      </c>
      <c r="E52" s="672">
        <f t="shared" si="21"/>
        <v>0</v>
      </c>
      <c r="F52" s="672">
        <f t="shared" si="21"/>
        <v>0</v>
      </c>
      <c r="G52" s="672">
        <f t="shared" si="21"/>
        <v>0</v>
      </c>
      <c r="H52" s="672">
        <f t="shared" si="21"/>
        <v>0</v>
      </c>
      <c r="I52" s="672">
        <f t="shared" si="21"/>
        <v>0</v>
      </c>
      <c r="J52" s="672">
        <f t="shared" si="21"/>
        <v>0</v>
      </c>
      <c r="K52" s="672">
        <f t="shared" si="21"/>
        <v>0</v>
      </c>
      <c r="L52" s="672">
        <f t="shared" si="21"/>
        <v>0</v>
      </c>
      <c r="M52" s="672">
        <f t="shared" si="21"/>
        <v>0</v>
      </c>
      <c r="N52" s="672">
        <f t="shared" si="21"/>
        <v>0</v>
      </c>
      <c r="O52" s="678">
        <f t="shared" si="21"/>
        <v>0</v>
      </c>
      <c r="P52" s="144"/>
    </row>
    <row r="53" spans="1:16" ht="12.75">
      <c r="A53" s="146"/>
      <c r="B53" s="14" t="s">
        <v>421</v>
      </c>
      <c r="C53" s="672">
        <f aca="true" t="shared" si="22" ref="C53:O53">C54+C55</f>
        <v>0</v>
      </c>
      <c r="D53" s="672">
        <f t="shared" si="22"/>
        <v>0</v>
      </c>
      <c r="E53" s="672">
        <f t="shared" si="22"/>
        <v>0</v>
      </c>
      <c r="F53" s="672">
        <f t="shared" si="22"/>
        <v>0</v>
      </c>
      <c r="G53" s="672">
        <f t="shared" si="22"/>
        <v>0</v>
      </c>
      <c r="H53" s="672">
        <f t="shared" si="22"/>
        <v>0</v>
      </c>
      <c r="I53" s="672">
        <f t="shared" si="22"/>
        <v>0</v>
      </c>
      <c r="J53" s="672">
        <f t="shared" si="22"/>
        <v>0</v>
      </c>
      <c r="K53" s="672">
        <f t="shared" si="22"/>
        <v>0</v>
      </c>
      <c r="L53" s="672">
        <f t="shared" si="22"/>
        <v>0</v>
      </c>
      <c r="M53" s="672">
        <f t="shared" si="22"/>
        <v>0</v>
      </c>
      <c r="N53" s="672">
        <f t="shared" si="22"/>
        <v>0</v>
      </c>
      <c r="O53" s="678">
        <f t="shared" si="22"/>
        <v>0</v>
      </c>
      <c r="P53" s="144"/>
    </row>
    <row r="54" spans="1:16" ht="12.75">
      <c r="A54" s="146"/>
      <c r="B54" s="233" t="s">
        <v>422</v>
      </c>
      <c r="C54" s="672">
        <f>MAX(D54:O54)</f>
        <v>0</v>
      </c>
      <c r="D54" s="673"/>
      <c r="E54" s="673"/>
      <c r="F54" s="673"/>
      <c r="G54" s="673"/>
      <c r="H54" s="673"/>
      <c r="I54" s="673"/>
      <c r="J54" s="673"/>
      <c r="K54" s="673"/>
      <c r="L54" s="673"/>
      <c r="M54" s="673"/>
      <c r="N54" s="673"/>
      <c r="O54" s="679"/>
      <c r="P54" s="144">
        <f>12-COUNTBLANK(D54:O54)</f>
        <v>0</v>
      </c>
    </row>
    <row r="55" spans="1:16" ht="12.75">
      <c r="A55" s="146"/>
      <c r="B55" s="233" t="s">
        <v>423</v>
      </c>
      <c r="C55" s="672">
        <f>MAX(D55:O55)</f>
        <v>0</v>
      </c>
      <c r="D55" s="673"/>
      <c r="E55" s="673"/>
      <c r="F55" s="673"/>
      <c r="G55" s="673"/>
      <c r="H55" s="673"/>
      <c r="I55" s="673"/>
      <c r="J55" s="673"/>
      <c r="K55" s="673"/>
      <c r="L55" s="673"/>
      <c r="M55" s="673"/>
      <c r="N55" s="673"/>
      <c r="O55" s="679"/>
      <c r="P55" s="144">
        <f>12-COUNTBLANK(D55:O55)</f>
        <v>0</v>
      </c>
    </row>
    <row r="56" spans="1:16" ht="12.75">
      <c r="A56" s="146"/>
      <c r="B56" s="14" t="s">
        <v>77</v>
      </c>
      <c r="C56" s="672">
        <f aca="true" t="shared" si="23" ref="C56:O56">SUM(C57:C60)</f>
        <v>0</v>
      </c>
      <c r="D56" s="672">
        <f t="shared" si="23"/>
        <v>0</v>
      </c>
      <c r="E56" s="672">
        <f t="shared" si="23"/>
        <v>0</v>
      </c>
      <c r="F56" s="672">
        <f t="shared" si="23"/>
        <v>0</v>
      </c>
      <c r="G56" s="672">
        <f t="shared" si="23"/>
        <v>0</v>
      </c>
      <c r="H56" s="672">
        <f t="shared" si="23"/>
        <v>0</v>
      </c>
      <c r="I56" s="672">
        <f t="shared" si="23"/>
        <v>0</v>
      </c>
      <c r="J56" s="672">
        <f t="shared" si="23"/>
        <v>0</v>
      </c>
      <c r="K56" s="672">
        <f t="shared" si="23"/>
        <v>0</v>
      </c>
      <c r="L56" s="672">
        <f t="shared" si="23"/>
        <v>0</v>
      </c>
      <c r="M56" s="672">
        <f t="shared" si="23"/>
        <v>0</v>
      </c>
      <c r="N56" s="672">
        <f t="shared" si="23"/>
        <v>0</v>
      </c>
      <c r="O56" s="678">
        <f t="shared" si="23"/>
        <v>0</v>
      </c>
      <c r="P56" s="144"/>
    </row>
    <row r="57" spans="1:16" ht="12.75">
      <c r="A57" s="146"/>
      <c r="B57" s="14" t="s">
        <v>445</v>
      </c>
      <c r="C57" s="672">
        <f>MAX(D57:O57)</f>
        <v>0</v>
      </c>
      <c r="D57" s="673"/>
      <c r="E57" s="673"/>
      <c r="F57" s="673"/>
      <c r="G57" s="673"/>
      <c r="H57" s="673"/>
      <c r="I57" s="673"/>
      <c r="J57" s="673"/>
      <c r="K57" s="673"/>
      <c r="L57" s="673"/>
      <c r="M57" s="673"/>
      <c r="N57" s="673"/>
      <c r="O57" s="679"/>
      <c r="P57" s="144">
        <f>12-COUNTBLANK(D57:O57)</f>
        <v>0</v>
      </c>
    </row>
    <row r="58" spans="1:16" ht="12.75">
      <c r="A58" s="146"/>
      <c r="B58" s="14" t="s">
        <v>446</v>
      </c>
      <c r="C58" s="672">
        <f>MAX(D58:O58)</f>
        <v>0</v>
      </c>
      <c r="D58" s="673"/>
      <c r="E58" s="673"/>
      <c r="F58" s="673"/>
      <c r="G58" s="673"/>
      <c r="H58" s="673"/>
      <c r="I58" s="673"/>
      <c r="J58" s="673"/>
      <c r="K58" s="673"/>
      <c r="L58" s="673"/>
      <c r="M58" s="673"/>
      <c r="N58" s="673"/>
      <c r="O58" s="679"/>
      <c r="P58" s="144">
        <f>12-COUNTBLANK(D58:O58)</f>
        <v>0</v>
      </c>
    </row>
    <row r="59" spans="1:16" ht="12.75">
      <c r="A59" s="146"/>
      <c r="B59" s="14" t="s">
        <v>447</v>
      </c>
      <c r="C59" s="672">
        <f>MAX(D59:O59)</f>
        <v>0</v>
      </c>
      <c r="D59" s="673"/>
      <c r="E59" s="673"/>
      <c r="F59" s="673"/>
      <c r="G59" s="673"/>
      <c r="H59" s="673"/>
      <c r="I59" s="673"/>
      <c r="J59" s="673"/>
      <c r="K59" s="673"/>
      <c r="L59" s="673"/>
      <c r="M59" s="673"/>
      <c r="N59" s="673"/>
      <c r="O59" s="679"/>
      <c r="P59" s="144">
        <f>12-COUNTBLANK(D59:O59)</f>
        <v>0</v>
      </c>
    </row>
    <row r="60" spans="1:16" ht="13.5" thickBot="1">
      <c r="A60" s="147"/>
      <c r="B60" s="148" t="s">
        <v>448</v>
      </c>
      <c r="C60" s="680">
        <f>MAX(D60:O60)</f>
        <v>0</v>
      </c>
      <c r="D60" s="681"/>
      <c r="E60" s="681"/>
      <c r="F60" s="681"/>
      <c r="G60" s="681"/>
      <c r="H60" s="681"/>
      <c r="I60" s="681"/>
      <c r="J60" s="681"/>
      <c r="K60" s="681"/>
      <c r="L60" s="681"/>
      <c r="M60" s="681"/>
      <c r="N60" s="681"/>
      <c r="O60" s="682"/>
      <c r="P60" s="144">
        <f>12-COUNTBLANK(D60:O60)</f>
        <v>0</v>
      </c>
    </row>
    <row r="61" ht="12.75"/>
    <row r="62" ht="12.75"/>
    <row r="63" spans="1:15" ht="51.75" customHeight="1">
      <c r="A63" s="2555" t="s">
        <v>463</v>
      </c>
      <c r="B63" s="2555"/>
      <c r="C63" s="2555"/>
      <c r="D63" s="2555"/>
      <c r="E63" s="2555"/>
      <c r="F63" s="2555"/>
      <c r="G63" s="2555"/>
      <c r="H63" s="2555"/>
      <c r="I63" s="2555"/>
      <c r="J63" s="2555"/>
      <c r="K63" s="2555"/>
      <c r="L63" s="2555"/>
      <c r="M63" s="2555"/>
      <c r="N63" s="2555"/>
      <c r="O63" s="2555"/>
    </row>
    <row r="65" spans="1:15" ht="18.75">
      <c r="A65" s="2438">
        <f>Анкета!B12</f>
        <v>0</v>
      </c>
      <c r="B65" s="2438"/>
      <c r="C65" s="141"/>
      <c r="K65" s="2437" t="str">
        <f>Анкета!E53</f>
        <v>И.И. Иванов</v>
      </c>
      <c r="L65" s="2437"/>
      <c r="M65" s="2437"/>
      <c r="N65" s="2437"/>
      <c r="O65" s="2437"/>
    </row>
    <row r="90" ht="18.75">
      <c r="B90" s="142" t="s">
        <v>363</v>
      </c>
    </row>
    <row r="91" ht="18.75">
      <c r="B91" s="142" t="s">
        <v>416</v>
      </c>
    </row>
  </sheetData>
  <sheetProtection formatCells="0" formatColumns="0" formatRows="0"/>
  <mergeCells count="9">
    <mergeCell ref="P4:P5"/>
    <mergeCell ref="A3:O3"/>
    <mergeCell ref="A65:B65"/>
    <mergeCell ref="D4:O4"/>
    <mergeCell ref="C4:C5"/>
    <mergeCell ref="B4:B5"/>
    <mergeCell ref="A4:A5"/>
    <mergeCell ref="K65:O65"/>
    <mergeCell ref="A63:O63"/>
  </mergeCells>
  <printOptions/>
  <pageMargins left="1.3779527559055118" right="0.3937007874015748" top="0.7874015748031497" bottom="0.7874015748031497" header="0" footer="0"/>
  <pageSetup horizontalDpi="600" verticalDpi="600" orientation="landscape" paperSize="9" scale="81" r:id="rId2"/>
  <rowBreaks count="1" manualBreakCount="1">
    <brk id="40" max="14" man="1"/>
  </rowBreaks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"Кузбассэнерго"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ОТР</dc:creator>
  <cp:keywords/>
  <dc:description/>
  <cp:lastModifiedBy>409-2</cp:lastModifiedBy>
  <cp:lastPrinted>2012-04-06T09:34:05Z</cp:lastPrinted>
  <dcterms:created xsi:type="dcterms:W3CDTF">1997-11-24T01:49:12Z</dcterms:created>
  <dcterms:modified xsi:type="dcterms:W3CDTF">2023-01-18T12:19:54Z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